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60" windowHeight="7680" activeTab="0"/>
  </bookViews>
  <sheets>
    <sheet name="PL 2 vốn 2023" sheetId="1" r:id="rId1"/>
  </sheets>
  <definedNames/>
  <calcPr fullCalcOnLoad="1"/>
</workbook>
</file>

<file path=xl/sharedStrings.xml><?xml version="1.0" encoding="utf-8"?>
<sst xmlns="http://schemas.openxmlformats.org/spreadsheetml/2006/main" count="283" uniqueCount="116">
  <si>
    <t>Chương trình, dự án</t>
  </si>
  <si>
    <t>Tổng số</t>
  </si>
  <si>
    <t>I</t>
  </si>
  <si>
    <t>Sở Lao động - Thương binh và Xã hội</t>
  </si>
  <si>
    <t>Thị xã Vĩnh Châu</t>
  </si>
  <si>
    <t xml:space="preserve">Huyện Mỹ Xuyên </t>
  </si>
  <si>
    <t>Huyện Mỹ Tú</t>
  </si>
  <si>
    <t>Huyện Kế Sách</t>
  </si>
  <si>
    <t>Huyện Cù Lao Dung</t>
  </si>
  <si>
    <t>Huyện Trần Đề</t>
  </si>
  <si>
    <t>Sở Thông tin và Truyền thông</t>
  </si>
  <si>
    <t>Huyện Thạnh Trị</t>
  </si>
  <si>
    <t>II</t>
  </si>
  <si>
    <t>Sở Nông nghiệp và Phát triển nông thôn</t>
  </si>
  <si>
    <t>Thị xã Ngã Năm</t>
  </si>
  <si>
    <t>Huyện Châu Thành</t>
  </si>
  <si>
    <t xml:space="preserve">Dự án 2. Đa dạng hóa sinh kế, phát triển mô hình giảm nghèo </t>
  </si>
  <si>
    <t>Thành phố Sóc Trăng</t>
  </si>
  <si>
    <t>Huyện Long Phú</t>
  </si>
  <si>
    <t xml:space="preserve">Dự án 3. Hỗ trợ phát triển sản xuất, cải thiện dinh dưỡng </t>
  </si>
  <si>
    <t>Dự án 4.  Phát triển giáo dục nghề nghiệp, việc làm bền vững</t>
  </si>
  <si>
    <t>Tiểu dự án 3. Hỗ trợ việc làm bền vững</t>
  </si>
  <si>
    <t>Dự án 6. Truyền thông và giảm nghèo về thông tin</t>
  </si>
  <si>
    <t>Tiểu dự án 1. Phát triển giáo dục nghề nghiệp vùng nghèo, vùng khó khăn</t>
  </si>
  <si>
    <t>Tiểu dự án 1. Nâng cao năng lực thực hiện Chương trình</t>
  </si>
  <si>
    <t>Tiểu dự án 2. Giám sát, đánh giá</t>
  </si>
  <si>
    <t>1.1</t>
  </si>
  <si>
    <t>III</t>
  </si>
  <si>
    <t>IV</t>
  </si>
  <si>
    <t>1.2</t>
  </si>
  <si>
    <t>1.3</t>
  </si>
  <si>
    <t>1.4</t>
  </si>
  <si>
    <t>1.5</t>
  </si>
  <si>
    <t>1.6</t>
  </si>
  <si>
    <t>1.7</t>
  </si>
  <si>
    <t>1.8</t>
  </si>
  <si>
    <t>1.9</t>
  </si>
  <si>
    <t>1.10</t>
  </si>
  <si>
    <t>1.11</t>
  </si>
  <si>
    <t>V</t>
  </si>
  <si>
    <t>VI</t>
  </si>
  <si>
    <t>2.1</t>
  </si>
  <si>
    <t>2.2</t>
  </si>
  <si>
    <t>Dự án 7. Nâng cao năng lực và giám sát đánh giá</t>
  </si>
  <si>
    <t>2.3</t>
  </si>
  <si>
    <t>2.4</t>
  </si>
  <si>
    <t>2.5</t>
  </si>
  <si>
    <t>2.6</t>
  </si>
  <si>
    <t>2.7</t>
  </si>
  <si>
    <t>2.8</t>
  </si>
  <si>
    <t>2.9</t>
  </si>
  <si>
    <t>2.10</t>
  </si>
  <si>
    <t>2.11</t>
  </si>
  <si>
    <t>2.12</t>
  </si>
  <si>
    <t>2.13</t>
  </si>
  <si>
    <t>1.12</t>
  </si>
  <si>
    <t>3.3</t>
  </si>
  <si>
    <t>3.1</t>
  </si>
  <si>
    <t>3.2</t>
  </si>
  <si>
    <t>3.4</t>
  </si>
  <si>
    <t>3.5</t>
  </si>
  <si>
    <t>3.6</t>
  </si>
  <si>
    <t>3.7</t>
  </si>
  <si>
    <t>3.8</t>
  </si>
  <si>
    <t>3.9</t>
  </si>
  <si>
    <t>3.10</t>
  </si>
  <si>
    <t>3.11</t>
  </si>
  <si>
    <t>3.12</t>
  </si>
  <si>
    <t>Dự án 1. Hỗ trợ đầu tư phát triển hạ tầng kinh tế - xã hội các huyện nghèo, các xã đặc biệt khó khăn vùng bãi ngang, ven biển và hải đảo</t>
  </si>
  <si>
    <t>Ngân sách tỉnh</t>
  </si>
  <si>
    <t>Tiểu dự án 1. Hỗ trợ phát triển sản xuất trong lĩnh vực nông nghiệp</t>
  </si>
  <si>
    <t>Tiểu dự án 2. Cải thiện dinh dưỡng</t>
  </si>
  <si>
    <t>Sở Y tế</t>
  </si>
  <si>
    <t>Huyện Mỹ Xuyên</t>
  </si>
  <si>
    <t>Tiểu dự án 2. Hỗ trợ người lao động đi làm việc ở nước ngoài theo hợp đồng</t>
  </si>
  <si>
    <t>Tiểu dự án 1. Giảm nghèo về thông tin</t>
  </si>
  <si>
    <t>Tiểu dự án 2. Truyền thông về giảm nghèo</t>
  </si>
  <si>
    <t>để lại TTDVVL 70 tr</t>
  </si>
  <si>
    <t>Ngân sách trung ương</t>
  </si>
  <si>
    <t>SNN</t>
  </si>
  <si>
    <t>SLĐ</t>
  </si>
  <si>
    <t>SYT</t>
  </si>
  <si>
    <t>STTTT</t>
  </si>
  <si>
    <t>TPST dư</t>
  </si>
  <si>
    <t>SLĐ dư</t>
  </si>
  <si>
    <t>tổng dư</t>
  </si>
  <si>
    <t>Sau điều chỉnh nội bộ</t>
  </si>
  <si>
    <t>số lượng tăng thêm</t>
  </si>
  <si>
    <t>Tổng dư</t>
  </si>
  <si>
    <t>Đơn vị tính: Đồng</t>
  </si>
  <si>
    <t>Phụ lục</t>
  </si>
  <si>
    <t xml:space="preserve">Điều chỉnh giảm do đơn vị Thành phố Sóc Trăng không còn đủ đối tượng triển khai dự án </t>
  </si>
  <si>
    <t xml:space="preserve">Điều chỉnh giảm do đơn vị huyện Mỹ Tú không còn đủ nội dung triển khai dự án </t>
  </si>
  <si>
    <t>Điều chỉnh tăng từ Tiểu dự án 3 của Dự án 4, Tiều dự án 2 của Dự án 6 và Dự án 7, do các nội dung về giải quyết việc làm, truyền thông về giảm nghèo, nâng cao năng lực và giám sát, đánh giá tại một số đơn vị không còn đủ đối tượng và nội dung để triển khai dự án</t>
  </si>
  <si>
    <t>Điều chỉnh tăng từ Tiểu dự án 1 của Dự án 6, do các nội dung về giảm nghèo về thông tin không còn đủ nội dung để triển khai dự án</t>
  </si>
  <si>
    <t>Điều chỉnh tăng từ Tiểu dự án 1 của Dự án 4, do các nội dung về dạy nghề không còn đủ nội dung để triển khai dự án</t>
  </si>
  <si>
    <t>Điều chỉnh tăng từ Tiểu dự án 1 và Tiểu dự án 3 của Dự án 4, do các nội dung về dạy nghề và việc làm không còn đủ nội dung để triển khai dự án</t>
  </si>
  <si>
    <t>Điều chỉnh tăng từ Dự án 4 và Tiểu dự án 2 của Dự án 7, do các nội dung về dạy nghề, việc làm và giám sát không còn đủ nội dung để triển khai dự án</t>
  </si>
  <si>
    <t>Điều chỉnh tăng từ Tiều dự án 1 của Dự án 4 do các nội dung về dạy nghề không còn đủ đối tượng để triển khai dự án</t>
  </si>
  <si>
    <t xml:space="preserve">Điều chỉnh giảm do các đơn vị không còn đủ đối tượng triển khai dự án </t>
  </si>
  <si>
    <t xml:space="preserve">Điều chỉnh giảm do đơn vị huyện Trần Đề không còn đủ đối tượng triển khai dự án </t>
  </si>
  <si>
    <t xml:space="preserve">Điều chỉnh giảm do đơn vị không còn đủ đối tượng triển khai dự án </t>
  </si>
  <si>
    <t xml:space="preserve">Điều chỉnh giảm do đơn vị thị xã Vĩnh Châu không còn đủ nội dung triển khai dự án </t>
  </si>
  <si>
    <t xml:space="preserve">Điều chỉnh giảm do đơn vị huyện Long Phú không còn đủ nội dung triển khai dự án </t>
  </si>
  <si>
    <t xml:space="preserve">Điều chỉnh giảm do đơn vị không còn đủ nội dung triển khai dự án </t>
  </si>
  <si>
    <t>Điều chỉnh tăng từ Tiểu dự án 1 của Dự án 4</t>
  </si>
  <si>
    <t>Điều chỉnh giảm do đơn vị không còn nội dung thực hiện</t>
  </si>
  <si>
    <t xml:space="preserve">Ghi chú </t>
  </si>
  <si>
    <t>Tiểu dự án 1: Hỗ trợ đầu tư cơ sở hạ tầng các xã đặc biệt khó khăn vùng bãi ngang ven biển và hải đảo (huyện Kế Sách)</t>
  </si>
  <si>
    <r>
      <rPr>
        <b/>
        <sz val="12"/>
        <color indexed="8"/>
        <rFont val="Times New Roman"/>
        <family val="1"/>
      </rPr>
      <t>*Ghi chú:</t>
    </r>
    <r>
      <rPr>
        <sz val="12"/>
        <color indexed="8"/>
        <rFont val="Times New Roman"/>
        <family val="1"/>
      </rPr>
      <t xml:space="preserve"> Ngân sách cấp huyện đối ứng theo quy định, đảm bảo tối thiểu 10% ngân sách trung ương. </t>
    </r>
  </si>
  <si>
    <t>Stt</t>
  </si>
  <si>
    <t>(Kèm theo Nghị quyết số         /NQ-HĐND ngày      tháng    năm 2024 của Hội đồng nhân dân tỉnh Sóc Trăng)</t>
  </si>
  <si>
    <t>Nguồn vốn sự nghiệp chưa giải ngân hết trong năm 2023 được chuyển nguồn sang năm 2024 tiếp tục thực hiện</t>
  </si>
  <si>
    <t>Kế hoạch vốn sau khi điều chỉnh</t>
  </si>
  <si>
    <t>Điều chỉnh kế hoạch vốn ngân sách nhà nước (vốn sự nghiệp) chưa giải ngân hết trong năm 2023  được chuyển sang
 năm 2024 thực hiện Chương trình mục tiêu quốc gia giảm nghèo bền vững trên địa bàn tỉnh Sóc Trăng</t>
  </si>
  <si>
    <t>Điều chỉnh tăng, giảm (-)  vốn ngân sách nhà nước (vốn trung ương)</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</si>
</sst>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00\ _₫_-;\-* #,##0.00\ _₫_-;_-* &quot;-&quot;??\ _₫_-;_-@_-"/>
    <numFmt numFmtId="174" formatCode="#,##0.000"/>
    <numFmt numFmtId="175" formatCode="_-* #,##0\ _₫_-;\-* #,##0\ _₫_-;_-* &quot;-&quot;??\ _₫_-;_-@_-"/>
    <numFmt numFmtId="176" formatCode="#,##0.0"/>
    <numFmt numFmtId="177" formatCode="0.0"/>
    <numFmt numFmtId="178" formatCode="_-* #,##0.000\ _₫_-;\-* #,##0.000\ _₫_-;_-* &quot;-&quot;??\ _₫_-;_-@_-"/>
    <numFmt numFmtId="179" formatCode="&quot;Yes&quot;;&quot;Yes&quot;;&quot;No&quot;"/>
    <numFmt numFmtId="180" formatCode="&quot;True&quot;;&quot;True&quot;;&quot;False&quot;"/>
    <numFmt numFmtId="181" formatCode="&quot;On&quot;;&quot;On&quot;;&quot;Off&quot;"/>
    <numFmt numFmtId="182" formatCode="[$€-2]\ #,##0.00_);[Red]\([$€-2]\ #,##0.00\)"/>
    <numFmt numFmtId="183" formatCode="#,##0.0000"/>
    <numFmt numFmtId="184" formatCode="#,##0.00000"/>
    <numFmt numFmtId="185" formatCode="#,##0.000000"/>
    <numFmt numFmtId="186" formatCode="#,##0.0000000"/>
    <numFmt numFmtId="187" formatCode="0.000"/>
    <numFmt numFmtId="188" formatCode="0.0000"/>
    <numFmt numFmtId="189" formatCode="0.00000"/>
    <numFmt numFmtId="190" formatCode="#,##0.00000000"/>
    <numFmt numFmtId="191" formatCode="#,##0.000000000"/>
    <numFmt numFmtId="192" formatCode="0.000000"/>
    <numFmt numFmtId="193" formatCode="0.0000000"/>
  </numFmts>
  <fonts count="60">
    <font>
      <sz val="11"/>
      <color theme="1"/>
      <name val="Calibri"/>
      <family val="2"/>
    </font>
    <font>
      <sz val="11"/>
      <color indexed="8"/>
      <name val="Arial"/>
      <family val="2"/>
    </font>
    <font>
      <sz val="10"/>
      <name val="Arial"/>
      <family val="2"/>
    </font>
    <font>
      <sz val="11"/>
      <color indexed="8"/>
      <name val="Calibri"/>
      <family val="2"/>
    </font>
    <font>
      <b/>
      <sz val="12"/>
      <color indexed="8"/>
      <name val="Times New Roman"/>
      <family val="1"/>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1"/>
      <color indexed="8"/>
      <name val="Times New Roman"/>
      <family val="1"/>
    </font>
    <font>
      <sz val="13"/>
      <color indexed="8"/>
      <name val="Times New Roman"/>
      <family val="1"/>
    </font>
    <font>
      <b/>
      <sz val="13"/>
      <color indexed="8"/>
      <name val="Times New Roman"/>
      <family val="1"/>
    </font>
    <font>
      <b/>
      <sz val="14"/>
      <color indexed="8"/>
      <name val="Times New Roman"/>
      <family val="1"/>
    </font>
    <font>
      <i/>
      <sz val="13"/>
      <color indexed="8"/>
      <name val="Times New Roman"/>
      <family val="1"/>
    </font>
    <font>
      <i/>
      <sz val="11"/>
      <color indexed="8"/>
      <name val="Times New Roman"/>
      <family val="1"/>
    </font>
    <font>
      <b/>
      <sz val="11"/>
      <color indexed="8"/>
      <name val="Times New Roman"/>
      <family val="1"/>
    </font>
    <font>
      <i/>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sz val="13"/>
      <color theme="1"/>
      <name val="Times New Roman"/>
      <family val="1"/>
    </font>
    <font>
      <b/>
      <sz val="12"/>
      <color rgb="FF000000"/>
      <name val="Times New Roman"/>
      <family val="1"/>
    </font>
    <font>
      <sz val="12"/>
      <color rgb="FF000000"/>
      <name val="Times New Roman"/>
      <family val="1"/>
    </font>
    <font>
      <b/>
      <sz val="13"/>
      <color theme="1"/>
      <name val="Times New Roman"/>
      <family val="1"/>
    </font>
    <font>
      <b/>
      <sz val="14"/>
      <color theme="1"/>
      <name val="Times New Roman"/>
      <family val="1"/>
    </font>
    <font>
      <i/>
      <sz val="13"/>
      <color theme="1"/>
      <name val="Times New Roman"/>
      <family val="1"/>
    </font>
    <font>
      <i/>
      <sz val="11"/>
      <color theme="1"/>
      <name val="Times New Roman"/>
      <family val="1"/>
    </font>
    <font>
      <b/>
      <sz val="12"/>
      <color theme="1"/>
      <name val="Times New Roman"/>
      <family val="1"/>
    </font>
    <font>
      <b/>
      <sz val="11"/>
      <color theme="1"/>
      <name val="Times New Roman"/>
      <family val="1"/>
    </font>
    <font>
      <b/>
      <sz val="11"/>
      <color rgb="FF000000"/>
      <name val="Times New Roman"/>
      <family val="1"/>
    </font>
    <font>
      <sz val="11"/>
      <color rgb="FF000000"/>
      <name val="Times New Roman"/>
      <family val="1"/>
    </font>
    <font>
      <i/>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17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8" borderId="2"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2"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9">
    <xf numFmtId="0" fontId="0" fillId="0" borderId="0" xfId="0" applyFont="1" applyAlignment="1">
      <alignment/>
    </xf>
    <xf numFmtId="0" fontId="46" fillId="0" borderId="0" xfId="56" applyFont="1" applyFill="1" applyAlignment="1">
      <alignment vertical="center" wrapText="1"/>
      <protection/>
    </xf>
    <xf numFmtId="3" fontId="46" fillId="0" borderId="0" xfId="56" applyNumberFormat="1" applyFont="1" applyFill="1" applyAlignment="1">
      <alignment horizontal="right" vertical="center"/>
      <protection/>
    </xf>
    <xf numFmtId="0" fontId="46" fillId="0" borderId="0" xfId="56" applyFont="1" applyAlignment="1">
      <alignment vertical="center"/>
      <protection/>
    </xf>
    <xf numFmtId="0" fontId="46" fillId="0" borderId="0" xfId="56" applyFont="1" applyFill="1" applyAlignment="1">
      <alignment horizontal="center" vertical="center"/>
      <protection/>
    </xf>
    <xf numFmtId="0" fontId="47"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0" xfId="0" applyFont="1" applyBorder="1" applyAlignment="1">
      <alignment horizontal="justify" vertical="center" wrapText="1"/>
    </xf>
    <xf numFmtId="0" fontId="50" fillId="0" borderId="10" xfId="0" applyFont="1" applyBorder="1" applyAlignment="1">
      <alignment horizontal="center" vertical="center" wrapText="1"/>
    </xf>
    <xf numFmtId="0" fontId="50" fillId="0" borderId="10" xfId="0" applyFont="1" applyBorder="1" applyAlignment="1">
      <alignment horizontal="justify" vertical="center" wrapText="1"/>
    </xf>
    <xf numFmtId="0" fontId="47" fillId="0" borderId="10" xfId="0" applyFont="1" applyBorder="1" applyAlignment="1">
      <alignment horizontal="justify" vertical="center" wrapText="1"/>
    </xf>
    <xf numFmtId="0" fontId="51" fillId="0" borderId="10" xfId="0" applyFont="1" applyBorder="1" applyAlignment="1">
      <alignment vertical="center" wrapText="1"/>
    </xf>
    <xf numFmtId="3" fontId="46" fillId="0" borderId="0" xfId="56" applyNumberFormat="1" applyFont="1" applyAlignment="1">
      <alignment vertical="center"/>
      <protection/>
    </xf>
    <xf numFmtId="0" fontId="47" fillId="0" borderId="0" xfId="56" applyFont="1" applyFill="1" applyAlignment="1">
      <alignment horizontal="center" vertical="center" wrapText="1"/>
      <protection/>
    </xf>
    <xf numFmtId="0" fontId="52" fillId="0" borderId="0" xfId="56" applyFont="1" applyFill="1" applyAlignment="1">
      <alignment horizontal="center" vertical="center"/>
      <protection/>
    </xf>
    <xf numFmtId="0" fontId="53" fillId="0" borderId="0" xfId="56" applyFont="1" applyFill="1" applyAlignment="1" applyProtection="1">
      <alignment horizontal="center" vertical="center" wrapText="1"/>
      <protection locked="0"/>
    </xf>
    <xf numFmtId="3" fontId="54" fillId="0" borderId="0" xfId="56" applyNumberFormat="1" applyFont="1" applyFill="1" applyBorder="1" applyAlignment="1">
      <alignment horizontal="center" vertical="center"/>
      <protection/>
    </xf>
    <xf numFmtId="0" fontId="51" fillId="0" borderId="0" xfId="0" applyFont="1" applyBorder="1" applyAlignment="1">
      <alignment horizontal="center" vertical="center" wrapText="1"/>
    </xf>
    <xf numFmtId="3" fontId="49" fillId="0" borderId="0" xfId="0" applyNumberFormat="1" applyFont="1" applyBorder="1" applyAlignment="1">
      <alignment horizontal="right" vertical="center" wrapText="1"/>
    </xf>
    <xf numFmtId="3" fontId="49" fillId="0" borderId="0" xfId="0" applyNumberFormat="1" applyFont="1" applyBorder="1" applyAlignment="1">
      <alignment horizontal="center" vertical="center" wrapText="1"/>
    </xf>
    <xf numFmtId="3" fontId="49" fillId="0" borderId="0" xfId="0" applyNumberFormat="1" applyFont="1" applyBorder="1" applyAlignment="1">
      <alignment vertical="center" wrapText="1"/>
    </xf>
    <xf numFmtId="0" fontId="48" fillId="0" borderId="0" xfId="0" applyFont="1" applyBorder="1" applyAlignment="1">
      <alignment vertical="center" wrapText="1"/>
    </xf>
    <xf numFmtId="0" fontId="51" fillId="0" borderId="0" xfId="0" applyFont="1" applyBorder="1" applyAlignment="1">
      <alignment vertical="center" wrapText="1"/>
    </xf>
    <xf numFmtId="0" fontId="55" fillId="0" borderId="0" xfId="56" applyFont="1" applyFill="1" applyAlignment="1">
      <alignment horizontal="left" vertical="center"/>
      <protection/>
    </xf>
    <xf numFmtId="0" fontId="47" fillId="0" borderId="0" xfId="56" applyFont="1" applyFill="1" applyAlignment="1">
      <alignment horizontal="center" vertical="center" wrapText="1"/>
      <protection/>
    </xf>
    <xf numFmtId="0" fontId="53" fillId="0" borderId="0" xfId="56" applyFont="1" applyFill="1" applyAlignment="1" applyProtection="1">
      <alignment horizontal="center" vertical="center" wrapText="1"/>
      <protection locked="0"/>
    </xf>
    <xf numFmtId="0" fontId="52" fillId="0" borderId="0" xfId="56" applyFont="1" applyFill="1" applyAlignment="1">
      <alignment horizontal="center" vertical="center"/>
      <protection/>
    </xf>
    <xf numFmtId="185" fontId="46" fillId="0" borderId="0" xfId="56" applyNumberFormat="1" applyFont="1" applyAlignment="1">
      <alignment vertical="center"/>
      <protection/>
    </xf>
    <xf numFmtId="185" fontId="46" fillId="33" borderId="0" xfId="56" applyNumberFormat="1" applyFont="1" applyFill="1" applyAlignment="1">
      <alignment vertical="center"/>
      <protection/>
    </xf>
    <xf numFmtId="0" fontId="55" fillId="0" borderId="0" xfId="56" applyFont="1" applyFill="1" applyAlignment="1">
      <alignment horizontal="left" vertical="center"/>
      <protection/>
    </xf>
    <xf numFmtId="0" fontId="56" fillId="0" borderId="0" xfId="56" applyFont="1" applyFill="1" applyBorder="1" applyAlignment="1">
      <alignment horizontal="center" vertical="center" wrapText="1"/>
      <protection/>
    </xf>
    <xf numFmtId="0" fontId="48" fillId="0" borderId="0" xfId="0" applyFont="1" applyBorder="1" applyAlignment="1">
      <alignment horizontal="right" vertical="center" wrapText="1"/>
    </xf>
    <xf numFmtId="189" fontId="48" fillId="0" borderId="0" xfId="0" applyNumberFormat="1" applyFont="1" applyBorder="1" applyAlignment="1">
      <alignment horizontal="right" vertical="center" wrapText="1"/>
    </xf>
    <xf numFmtId="0" fontId="47" fillId="0" borderId="0" xfId="0" applyFont="1" applyBorder="1" applyAlignment="1">
      <alignment horizontal="right" vertical="center" wrapText="1"/>
    </xf>
    <xf numFmtId="0" fontId="51" fillId="0" borderId="0" xfId="0" applyFont="1" applyBorder="1" applyAlignment="1">
      <alignment horizontal="right" vertical="center" wrapText="1"/>
    </xf>
    <xf numFmtId="4" fontId="49" fillId="0" borderId="0" xfId="0" applyNumberFormat="1" applyFont="1" applyBorder="1" applyAlignment="1">
      <alignment vertical="center" wrapText="1"/>
    </xf>
    <xf numFmtId="184" fontId="49" fillId="0" borderId="0" xfId="0" applyNumberFormat="1" applyFont="1" applyBorder="1" applyAlignment="1">
      <alignment vertical="center" wrapText="1"/>
    </xf>
    <xf numFmtId="185" fontId="49" fillId="0" borderId="0" xfId="0" applyNumberFormat="1" applyFont="1" applyBorder="1" applyAlignment="1">
      <alignment vertical="center" wrapText="1"/>
    </xf>
    <xf numFmtId="184" fontId="49" fillId="0" borderId="0" xfId="0" applyNumberFormat="1" applyFont="1" applyBorder="1" applyAlignment="1">
      <alignment horizontal="center" vertical="center" wrapText="1"/>
    </xf>
    <xf numFmtId="174" fontId="46" fillId="0" borderId="0" xfId="56" applyNumberFormat="1" applyFont="1" applyAlignment="1">
      <alignment vertical="center"/>
      <protection/>
    </xf>
    <xf numFmtId="174" fontId="49" fillId="0" borderId="0" xfId="0" applyNumberFormat="1" applyFont="1" applyBorder="1" applyAlignment="1">
      <alignment horizontal="right" vertical="center" wrapText="1"/>
    </xf>
    <xf numFmtId="185" fontId="49" fillId="0" borderId="0" xfId="0" applyNumberFormat="1" applyFont="1" applyBorder="1" applyAlignment="1">
      <alignment horizontal="right" vertical="center" wrapText="1"/>
    </xf>
    <xf numFmtId="186" fontId="49" fillId="0" borderId="0" xfId="0" applyNumberFormat="1" applyFont="1" applyBorder="1" applyAlignment="1">
      <alignment horizontal="right" vertical="center" wrapText="1"/>
    </xf>
    <xf numFmtId="0" fontId="50" fillId="0" borderId="0" xfId="0" applyFont="1" applyBorder="1" applyAlignment="1">
      <alignment vertical="center" wrapText="1"/>
    </xf>
    <xf numFmtId="0" fontId="55" fillId="0" borderId="0" xfId="56" applyFont="1" applyFill="1" applyAlignment="1">
      <alignment vertical="center"/>
      <protection/>
    </xf>
    <xf numFmtId="3" fontId="48" fillId="0" borderId="0" xfId="0" applyNumberFormat="1" applyFont="1" applyBorder="1" applyAlignment="1">
      <alignment horizontal="right" vertical="center" wrapText="1"/>
    </xf>
    <xf numFmtId="3" fontId="47" fillId="0" borderId="0" xfId="0" applyNumberFormat="1" applyFont="1" applyBorder="1" applyAlignment="1">
      <alignment horizontal="right" vertical="center" wrapText="1"/>
    </xf>
    <xf numFmtId="185" fontId="48" fillId="0" borderId="0" xfId="0" applyNumberFormat="1" applyFont="1" applyBorder="1" applyAlignment="1">
      <alignment horizontal="right" vertical="center" wrapText="1"/>
    </xf>
    <xf numFmtId="183" fontId="49" fillId="0" borderId="0" xfId="0" applyNumberFormat="1" applyFont="1" applyBorder="1" applyAlignment="1">
      <alignment vertical="center" wrapText="1"/>
    </xf>
    <xf numFmtId="183" fontId="49" fillId="0" borderId="0" xfId="0" applyNumberFormat="1" applyFont="1" applyBorder="1" applyAlignment="1">
      <alignment horizontal="right" vertical="center" wrapText="1"/>
    </xf>
    <xf numFmtId="184" fontId="51" fillId="0" borderId="0" xfId="0" applyNumberFormat="1" applyFont="1" applyBorder="1" applyAlignment="1">
      <alignment horizontal="center" vertical="center" wrapText="1"/>
    </xf>
    <xf numFmtId="174" fontId="56" fillId="0" borderId="0" xfId="56" applyNumberFormat="1" applyFont="1" applyFill="1" applyBorder="1" applyAlignment="1">
      <alignment horizontal="center" vertical="center" wrapText="1"/>
      <protection/>
    </xf>
    <xf numFmtId="186" fontId="56" fillId="0" borderId="0" xfId="56" applyNumberFormat="1" applyFont="1" applyFill="1" applyBorder="1" applyAlignment="1">
      <alignment horizontal="center" vertical="center" wrapText="1"/>
      <protection/>
    </xf>
    <xf numFmtId="185" fontId="47" fillId="0" borderId="0" xfId="0" applyNumberFormat="1" applyFont="1" applyBorder="1" applyAlignment="1">
      <alignment horizontal="right" vertical="center" wrapText="1"/>
    </xf>
    <xf numFmtId="185" fontId="49" fillId="0" borderId="0" xfId="0" applyNumberFormat="1" applyFont="1" applyBorder="1" applyAlignment="1">
      <alignment horizontal="center" vertical="center" wrapText="1"/>
    </xf>
    <xf numFmtId="192" fontId="57" fillId="0" borderId="10" xfId="0" applyNumberFormat="1" applyFont="1" applyBorder="1" applyAlignment="1">
      <alignment horizontal="right" vertical="center" wrapText="1"/>
    </xf>
    <xf numFmtId="3" fontId="57" fillId="0" borderId="10" xfId="0" applyNumberFormat="1" applyFont="1" applyBorder="1" applyAlignment="1">
      <alignment horizontal="right" vertical="center" wrapText="1"/>
    </xf>
    <xf numFmtId="3" fontId="57" fillId="0" borderId="10" xfId="0" applyNumberFormat="1" applyFont="1" applyBorder="1" applyAlignment="1">
      <alignment vertical="center" wrapText="1"/>
    </xf>
    <xf numFmtId="192" fontId="46" fillId="0" borderId="10" xfId="0" applyNumberFormat="1" applyFont="1" applyBorder="1" applyAlignment="1">
      <alignment horizontal="justify" vertical="center" wrapText="1"/>
    </xf>
    <xf numFmtId="0" fontId="46" fillId="0" borderId="10" xfId="0" applyFont="1" applyBorder="1" applyAlignment="1">
      <alignment horizontal="right" vertical="center" wrapText="1"/>
    </xf>
    <xf numFmtId="189" fontId="46" fillId="0" borderId="10" xfId="0" applyNumberFormat="1" applyFont="1" applyBorder="1" applyAlignment="1">
      <alignment horizontal="right" vertical="center" wrapText="1"/>
    </xf>
    <xf numFmtId="192" fontId="58" fillId="0" borderId="10" xfId="0" applyNumberFormat="1" applyFont="1" applyBorder="1" applyAlignment="1">
      <alignment horizontal="justify" vertical="center" wrapText="1"/>
    </xf>
    <xf numFmtId="0" fontId="56" fillId="0" borderId="10" xfId="0" applyFont="1" applyBorder="1" applyAlignment="1">
      <alignment vertical="center" wrapText="1"/>
    </xf>
    <xf numFmtId="0" fontId="56" fillId="0" borderId="10" xfId="0" applyFont="1" applyBorder="1" applyAlignment="1">
      <alignment horizontal="right" vertical="center" wrapText="1"/>
    </xf>
    <xf numFmtId="1" fontId="57" fillId="0" borderId="10" xfId="0" applyNumberFormat="1" applyFont="1" applyBorder="1" applyAlignment="1">
      <alignment vertical="center" wrapText="1"/>
    </xf>
    <xf numFmtId="192" fontId="46" fillId="0" borderId="0" xfId="56" applyNumberFormat="1" applyFont="1" applyFill="1" applyAlignment="1">
      <alignment vertical="center" wrapText="1"/>
      <protection/>
    </xf>
    <xf numFmtId="192" fontId="46" fillId="0" borderId="0" xfId="56" applyNumberFormat="1" applyFont="1" applyAlignment="1">
      <alignment vertical="center"/>
      <protection/>
    </xf>
    <xf numFmtId="3" fontId="46" fillId="0" borderId="10" xfId="56" applyNumberFormat="1" applyFont="1" applyBorder="1" applyAlignment="1">
      <alignment vertical="center"/>
      <protection/>
    </xf>
    <xf numFmtId="3" fontId="58" fillId="0" borderId="10" xfId="0" applyNumberFormat="1" applyFont="1" applyBorder="1" applyAlignment="1">
      <alignment horizontal="right" vertical="center" wrapText="1"/>
    </xf>
    <xf numFmtId="3" fontId="46" fillId="0" borderId="10" xfId="56" applyNumberFormat="1" applyFont="1" applyFill="1" applyBorder="1" applyAlignment="1">
      <alignment vertical="center"/>
      <protection/>
    </xf>
    <xf numFmtId="0" fontId="47" fillId="0" borderId="0" xfId="56" applyFont="1" applyFill="1" applyAlignment="1">
      <alignment horizontal="center" vertical="center" wrapText="1"/>
      <protection/>
    </xf>
    <xf numFmtId="0" fontId="55" fillId="0" borderId="0" xfId="56" applyFont="1" applyFill="1" applyAlignment="1">
      <alignment horizontal="left" vertical="center"/>
      <protection/>
    </xf>
    <xf numFmtId="0" fontId="51" fillId="0" borderId="10" xfId="0" applyFont="1" applyBorder="1" applyAlignment="1">
      <alignment horizontal="center" vertical="center" wrapText="1"/>
    </xf>
    <xf numFmtId="0" fontId="51" fillId="0" borderId="11" xfId="0" applyFont="1" applyBorder="1" applyAlignment="1">
      <alignment horizontal="center" vertical="center" wrapText="1"/>
    </xf>
    <xf numFmtId="3" fontId="57" fillId="0" borderId="10" xfId="0" applyNumberFormat="1" applyFont="1" applyBorder="1" applyAlignment="1">
      <alignment horizontal="justify" vertical="center" wrapText="1"/>
    </xf>
    <xf numFmtId="0" fontId="46" fillId="0" borderId="10" xfId="0" applyFont="1" applyBorder="1" applyAlignment="1">
      <alignment horizontal="justify" vertical="center" wrapText="1"/>
    </xf>
    <xf numFmtId="3" fontId="46" fillId="0" borderId="10" xfId="56" applyNumberFormat="1" applyFont="1" applyBorder="1" applyAlignment="1">
      <alignment horizontal="justify" vertical="center"/>
      <protection/>
    </xf>
    <xf numFmtId="0" fontId="56" fillId="0" borderId="10" xfId="0" applyFont="1" applyBorder="1" applyAlignment="1">
      <alignment horizontal="justify" vertical="center" wrapText="1"/>
    </xf>
    <xf numFmtId="3" fontId="58" fillId="0" borderId="10" xfId="0" applyNumberFormat="1" applyFont="1" applyBorder="1" applyAlignment="1">
      <alignment horizontal="justify" vertical="center" wrapText="1"/>
    </xf>
    <xf numFmtId="3" fontId="56" fillId="0" borderId="10" xfId="56" applyNumberFormat="1" applyFont="1" applyBorder="1" applyAlignment="1">
      <alignment vertical="center"/>
      <protection/>
    </xf>
    <xf numFmtId="3" fontId="46" fillId="0" borderId="10" xfId="56" applyNumberFormat="1" applyFont="1" applyFill="1" applyBorder="1" applyAlignment="1">
      <alignment horizontal="right" vertical="center"/>
      <protection/>
    </xf>
    <xf numFmtId="1" fontId="46" fillId="0" borderId="10" xfId="0" applyNumberFormat="1" applyFont="1" applyBorder="1" applyAlignment="1">
      <alignment horizontal="right" vertical="center" wrapText="1"/>
    </xf>
    <xf numFmtId="3" fontId="46" fillId="0" borderId="10" xfId="0" applyNumberFormat="1" applyFont="1" applyBorder="1" applyAlignment="1">
      <alignment horizontal="right" vertical="center" wrapText="1"/>
    </xf>
    <xf numFmtId="192" fontId="58" fillId="0" borderId="10" xfId="0" applyNumberFormat="1" applyFont="1" applyBorder="1" applyAlignment="1">
      <alignment horizontal="right" vertical="center" wrapText="1"/>
    </xf>
    <xf numFmtId="0" fontId="46" fillId="0" borderId="12" xfId="0" applyFont="1" applyBorder="1" applyAlignment="1">
      <alignment horizontal="center" vertical="center" wrapText="1"/>
    </xf>
    <xf numFmtId="0" fontId="46" fillId="0" borderId="13" xfId="0" applyFont="1" applyBorder="1" applyAlignment="1">
      <alignment horizontal="center" vertical="center" wrapText="1"/>
    </xf>
    <xf numFmtId="3" fontId="46" fillId="0" borderId="12" xfId="56" applyNumberFormat="1" applyFont="1" applyBorder="1" applyAlignment="1">
      <alignment horizontal="justify" vertical="center" wrapText="1"/>
      <protection/>
    </xf>
    <xf numFmtId="3" fontId="46" fillId="0" borderId="13" xfId="56" applyNumberFormat="1" applyFont="1" applyBorder="1" applyAlignment="1">
      <alignment horizontal="justify" vertical="center" wrapText="1"/>
      <protection/>
    </xf>
    <xf numFmtId="0" fontId="52" fillId="0" borderId="0" xfId="56" applyFont="1" applyFill="1" applyAlignment="1">
      <alignment horizontal="center" vertical="center" wrapText="1"/>
      <protection/>
    </xf>
    <xf numFmtId="0" fontId="52" fillId="0" borderId="0" xfId="56" applyFont="1" applyFill="1" applyAlignment="1">
      <alignment horizontal="center" vertical="center"/>
      <protection/>
    </xf>
    <xf numFmtId="0" fontId="59" fillId="0" borderId="0" xfId="56" applyFont="1" applyFill="1" applyAlignment="1" applyProtection="1">
      <alignment horizontal="center" vertical="center" wrapText="1"/>
      <protection locked="0"/>
    </xf>
    <xf numFmtId="0" fontId="46" fillId="0" borderId="14" xfId="0" applyFont="1" applyBorder="1" applyAlignment="1">
      <alignment horizontal="center" vertical="center" wrapText="1"/>
    </xf>
    <xf numFmtId="189" fontId="46" fillId="0" borderId="12" xfId="0" applyNumberFormat="1" applyFont="1" applyBorder="1" applyAlignment="1">
      <alignment horizontal="center" vertical="center" wrapText="1"/>
    </xf>
    <xf numFmtId="189" fontId="46" fillId="0" borderId="14" xfId="0" applyNumberFormat="1" applyFont="1" applyBorder="1" applyAlignment="1">
      <alignment horizontal="center" vertical="center" wrapText="1"/>
    </xf>
    <xf numFmtId="189" fontId="46" fillId="0" borderId="13" xfId="0" applyNumberFormat="1" applyFont="1" applyBorder="1" applyAlignment="1">
      <alignment horizontal="center" vertical="center" wrapText="1"/>
    </xf>
    <xf numFmtId="0" fontId="5" fillId="0" borderId="0" xfId="56" applyFont="1" applyFill="1" applyAlignment="1">
      <alignment horizontal="left" vertical="center" wrapText="1"/>
      <protection/>
    </xf>
    <xf numFmtId="0" fontId="47" fillId="0" borderId="0" xfId="56" applyFont="1" applyFill="1" applyAlignment="1">
      <alignment horizontal="left" vertical="center" wrapText="1"/>
      <protection/>
    </xf>
    <xf numFmtId="0" fontId="55" fillId="0" borderId="0" xfId="56" applyFont="1" applyFill="1" applyAlignment="1">
      <alignment horizontal="left" vertical="center"/>
      <protection/>
    </xf>
    <xf numFmtId="0" fontId="51" fillId="0" borderId="12"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1" xfId="56" applyFont="1" applyFill="1" applyBorder="1" applyAlignment="1">
      <alignment horizontal="center" vertical="center" wrapText="1"/>
      <protection/>
    </xf>
    <xf numFmtId="0" fontId="51" fillId="0" borderId="15" xfId="56" applyFont="1" applyFill="1" applyBorder="1" applyAlignment="1">
      <alignment horizontal="center" vertical="center" wrapText="1"/>
      <protection/>
    </xf>
    <xf numFmtId="0" fontId="51" fillId="0" borderId="16" xfId="56" applyFont="1" applyFill="1" applyBorder="1" applyAlignment="1">
      <alignment vertical="center" wrapText="1"/>
      <protection/>
    </xf>
    <xf numFmtId="0" fontId="51" fillId="0" borderId="16" xfId="56" applyFont="1" applyFill="1" applyBorder="1" applyAlignment="1">
      <alignment horizontal="center" vertical="center" wrapText="1"/>
      <protection/>
    </xf>
    <xf numFmtId="0" fontId="51" fillId="0" borderId="10" xfId="56" applyFont="1" applyFill="1" applyBorder="1" applyAlignment="1">
      <alignment horizontal="center" vertical="center" wrapText="1"/>
      <protection/>
    </xf>
    <xf numFmtId="3" fontId="53" fillId="0" borderId="17" xfId="56" applyNumberFormat="1" applyFont="1" applyFill="1" applyBorder="1" applyAlignment="1">
      <alignment horizontal="right" vertical="center"/>
      <protection/>
    </xf>
    <xf numFmtId="0" fontId="51" fillId="0" borderId="12" xfId="56" applyFont="1" applyFill="1" applyBorder="1" applyAlignment="1">
      <alignment horizontal="center" vertical="center" wrapText="1"/>
      <protection/>
    </xf>
    <xf numFmtId="0" fontId="51" fillId="0" borderId="13" xfId="56" applyFont="1" applyFill="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819150</xdr:colOff>
      <xdr:row>4</xdr:row>
      <xdr:rowOff>285750</xdr:rowOff>
    </xdr:from>
    <xdr:to>
      <xdr:col>7</xdr:col>
      <xdr:colOff>304800</xdr:colOff>
      <xdr:row>4</xdr:row>
      <xdr:rowOff>285750</xdr:rowOff>
    </xdr:to>
    <xdr:sp>
      <xdr:nvSpPr>
        <xdr:cNvPr id="1" name="Straight Connector 2"/>
        <xdr:cNvSpPr>
          <a:spLocks/>
        </xdr:cNvSpPr>
      </xdr:nvSpPr>
      <xdr:spPr>
        <a:xfrm>
          <a:off x="3362325" y="1323975"/>
          <a:ext cx="24765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36"/>
  <sheetViews>
    <sheetView tabSelected="1" zoomScale="110" zoomScaleNormal="110" zoomScalePageLayoutView="0" workbookViewId="0" topLeftCell="A125">
      <selection activeCell="H7" sqref="H7:I7"/>
    </sheetView>
  </sheetViews>
  <sheetFormatPr defaultColWidth="9.140625" defaultRowHeight="15"/>
  <cols>
    <col min="1" max="1" width="6.28125" style="4" customWidth="1"/>
    <col min="2" max="2" width="31.8515625" style="1" customWidth="1"/>
    <col min="3" max="3" width="16.00390625" style="1" customWidth="1"/>
    <col min="4" max="4" width="13.57421875" style="1" customWidth="1"/>
    <col min="5" max="5" width="14.28125" style="1" hidden="1" customWidth="1"/>
    <col min="6" max="6" width="0.2890625" style="1" hidden="1" customWidth="1"/>
    <col min="7" max="7" width="15.28125" style="1" customWidth="1"/>
    <col min="8" max="8" width="15.8515625" style="1" customWidth="1"/>
    <col min="9" max="9" width="13.28125" style="2" customWidth="1"/>
    <col min="10" max="10" width="29.28125" style="2" customWidth="1"/>
    <col min="11" max="11" width="17.28125" style="2" hidden="1" customWidth="1"/>
    <col min="12" max="13" width="14.7109375" style="2" hidden="1" customWidth="1"/>
    <col min="14" max="14" width="15.140625" style="2" hidden="1" customWidth="1"/>
    <col min="15" max="15" width="19.7109375" style="2" hidden="1" customWidth="1"/>
    <col min="16" max="16" width="26.140625" style="3" hidden="1" customWidth="1"/>
    <col min="17" max="17" width="14.28125" style="3" hidden="1" customWidth="1"/>
    <col min="18" max="18" width="12.421875" style="3" hidden="1" customWidth="1"/>
    <col min="19" max="19" width="18.421875" style="3" hidden="1" customWidth="1"/>
    <col min="20" max="20" width="14.140625" style="3" hidden="1" customWidth="1"/>
    <col min="21" max="24" width="9.140625" style="3" hidden="1" customWidth="1"/>
    <col min="25" max="25" width="13.00390625" style="3" hidden="1" customWidth="1"/>
    <col min="26" max="26" width="14.28125" style="3" hidden="1" customWidth="1"/>
    <col min="27" max="27" width="16.421875" style="3" hidden="1" customWidth="1"/>
    <col min="28" max="28" width="14.00390625" style="3" customWidth="1"/>
    <col min="29" max="29" width="13.421875" style="3" customWidth="1"/>
    <col min="30" max="107" width="9.140625" style="3" customWidth="1"/>
    <col min="108" max="108" width="7.57421875" style="3" bestFit="1" customWidth="1"/>
    <col min="109" max="109" width="59.57421875" style="3" customWidth="1"/>
    <col min="110" max="110" width="8.57421875" style="3" bestFit="1" customWidth="1"/>
    <col min="111" max="111" width="9.57421875" style="3" customWidth="1"/>
    <col min="112" max="112" width="9.421875" style="3" customWidth="1"/>
    <col min="113" max="113" width="21.00390625" style="3" customWidth="1"/>
    <col min="114" max="114" width="7.140625" style="3" customWidth="1"/>
    <col min="115" max="16384" width="9.140625" style="3" customWidth="1"/>
  </cols>
  <sheetData>
    <row r="1" spans="1:8" ht="15.75">
      <c r="A1" s="98"/>
      <c r="B1" s="98"/>
      <c r="C1" s="24"/>
      <c r="D1" s="24"/>
      <c r="E1" s="45"/>
      <c r="F1" s="30"/>
      <c r="G1" s="72"/>
      <c r="H1" s="30"/>
    </row>
    <row r="2" spans="1:10" ht="18.75">
      <c r="A2" s="90" t="s">
        <v>90</v>
      </c>
      <c r="B2" s="90"/>
      <c r="C2" s="90"/>
      <c r="D2" s="90"/>
      <c r="E2" s="90"/>
      <c r="F2" s="90"/>
      <c r="G2" s="90"/>
      <c r="H2" s="90"/>
      <c r="I2" s="90"/>
      <c r="J2" s="90"/>
    </row>
    <row r="3" spans="1:15" ht="47.25" customHeight="1">
      <c r="A3" s="89" t="s">
        <v>114</v>
      </c>
      <c r="B3" s="89"/>
      <c r="C3" s="89"/>
      <c r="D3" s="89"/>
      <c r="E3" s="89"/>
      <c r="F3" s="89"/>
      <c r="G3" s="89"/>
      <c r="H3" s="89"/>
      <c r="I3" s="89"/>
      <c r="J3" s="89"/>
      <c r="K3" s="27"/>
      <c r="L3" s="27"/>
      <c r="M3" s="27"/>
      <c r="N3" s="15"/>
      <c r="O3" s="27"/>
    </row>
    <row r="4" spans="1:15" ht="18.75" hidden="1">
      <c r="A4" s="90"/>
      <c r="B4" s="90"/>
      <c r="C4" s="90"/>
      <c r="D4" s="90"/>
      <c r="E4" s="90"/>
      <c r="F4" s="90"/>
      <c r="G4" s="90"/>
      <c r="H4" s="90"/>
      <c r="I4" s="90"/>
      <c r="J4" s="90"/>
      <c r="K4" s="27"/>
      <c r="L4" s="27"/>
      <c r="M4" s="27"/>
      <c r="N4" s="15"/>
      <c r="O4" s="27"/>
    </row>
    <row r="5" spans="1:15" ht="22.5" customHeight="1">
      <c r="A5" s="91" t="s">
        <v>111</v>
      </c>
      <c r="B5" s="91"/>
      <c r="C5" s="91"/>
      <c r="D5" s="91"/>
      <c r="E5" s="91"/>
      <c r="F5" s="91"/>
      <c r="G5" s="91"/>
      <c r="H5" s="91"/>
      <c r="I5" s="91"/>
      <c r="J5" s="91"/>
      <c r="K5" s="26"/>
      <c r="L5" s="26"/>
      <c r="M5" s="26"/>
      <c r="N5" s="16"/>
      <c r="O5" s="26"/>
    </row>
    <row r="6" spans="2:25" ht="24" customHeight="1">
      <c r="B6" s="66"/>
      <c r="H6" s="106" t="s">
        <v>89</v>
      </c>
      <c r="I6" s="106"/>
      <c r="J6" s="106"/>
      <c r="K6" s="17"/>
      <c r="L6" s="17"/>
      <c r="M6" s="17"/>
      <c r="N6" s="17"/>
      <c r="O6" s="17"/>
      <c r="Y6" s="3">
        <v>4512835386</v>
      </c>
    </row>
    <row r="7" spans="1:25" ht="89.25" customHeight="1">
      <c r="A7" s="99" t="s">
        <v>110</v>
      </c>
      <c r="B7" s="99" t="s">
        <v>0</v>
      </c>
      <c r="C7" s="101" t="s">
        <v>112</v>
      </c>
      <c r="D7" s="102"/>
      <c r="E7" s="103"/>
      <c r="F7" s="104"/>
      <c r="G7" s="105" t="s">
        <v>115</v>
      </c>
      <c r="H7" s="101" t="s">
        <v>113</v>
      </c>
      <c r="I7" s="102"/>
      <c r="J7" s="107" t="s">
        <v>107</v>
      </c>
      <c r="K7" s="52">
        <f>C10+C12+C25+C38+C52+C64+C67+C81+C94+C108+C121</f>
        <v>18183750835</v>
      </c>
      <c r="L7" s="53">
        <f>C9-E9</f>
        <v>3922093774</v>
      </c>
      <c r="M7" s="31"/>
      <c r="N7" s="17"/>
      <c r="O7" s="17"/>
      <c r="Y7" s="13">
        <f>Y53+Y110+39237000</f>
        <v>319457798</v>
      </c>
    </row>
    <row r="8" spans="1:27" ht="45" customHeight="1">
      <c r="A8" s="100"/>
      <c r="B8" s="100"/>
      <c r="C8" s="73" t="s">
        <v>78</v>
      </c>
      <c r="D8" s="73" t="s">
        <v>69</v>
      </c>
      <c r="E8" s="12" t="s">
        <v>86</v>
      </c>
      <c r="F8" s="74" t="s">
        <v>87</v>
      </c>
      <c r="G8" s="105"/>
      <c r="H8" s="73" t="s">
        <v>78</v>
      </c>
      <c r="I8" s="73" t="s">
        <v>69</v>
      </c>
      <c r="J8" s="108"/>
      <c r="K8" s="51">
        <f>E9+P24+P25+P26+P27</f>
        <v>18890431865.046</v>
      </c>
      <c r="L8" s="51"/>
      <c r="M8" s="18"/>
      <c r="N8" s="18" t="s">
        <v>77</v>
      </c>
      <c r="O8" s="18"/>
      <c r="X8" s="3" t="s">
        <v>88</v>
      </c>
      <c r="Y8" s="13">
        <f>Y6+Y7</f>
        <v>4832293184</v>
      </c>
      <c r="Z8" s="13">
        <f>483000000*9</f>
        <v>4347000000</v>
      </c>
      <c r="AA8" s="13">
        <f>Y8-Z8</f>
        <v>485293184</v>
      </c>
    </row>
    <row r="9" spans="1:29" ht="31.5" customHeight="1">
      <c r="A9" s="6"/>
      <c r="B9" s="7" t="s">
        <v>1</v>
      </c>
      <c r="C9" s="80">
        <f aca="true" t="shared" si="0" ref="C9:I9">C10+C12+C24+C51+C80+C107</f>
        <v>18183750835</v>
      </c>
      <c r="D9" s="80">
        <f t="shared" si="0"/>
        <v>370059268</v>
      </c>
      <c r="E9" s="80">
        <f t="shared" si="0"/>
        <v>14261657061</v>
      </c>
      <c r="F9" s="80">
        <f t="shared" si="0"/>
        <v>3922093774</v>
      </c>
      <c r="G9" s="80">
        <f>H9-C9</f>
        <v>0</v>
      </c>
      <c r="H9" s="57">
        <f t="shared" si="0"/>
        <v>18183750835</v>
      </c>
      <c r="I9" s="57">
        <f t="shared" si="0"/>
        <v>370059268</v>
      </c>
      <c r="J9" s="69"/>
      <c r="K9" s="19"/>
      <c r="L9" s="19"/>
      <c r="M9" s="19"/>
      <c r="N9" s="42" t="e">
        <f>C9-#REF!</f>
        <v>#REF!</v>
      </c>
      <c r="O9" s="19"/>
      <c r="AB9" s="13"/>
      <c r="AC9" s="13"/>
    </row>
    <row r="10" spans="1:25" ht="99.75" customHeight="1">
      <c r="A10" s="73" t="s">
        <v>2</v>
      </c>
      <c r="B10" s="8" t="s">
        <v>68</v>
      </c>
      <c r="C10" s="80">
        <v>4475000</v>
      </c>
      <c r="D10" s="56"/>
      <c r="E10" s="65">
        <v>0</v>
      </c>
      <c r="F10" s="56"/>
      <c r="G10" s="80">
        <f aca="true" t="shared" si="1" ref="G10:G73">H10-C10</f>
        <v>-4475000</v>
      </c>
      <c r="H10" s="57">
        <f>E10+F10</f>
        <v>0</v>
      </c>
      <c r="I10" s="57"/>
      <c r="J10" s="81"/>
      <c r="K10" s="19"/>
      <c r="L10" s="19"/>
      <c r="M10" s="19"/>
      <c r="N10" s="50"/>
      <c r="O10" s="19"/>
      <c r="P10" s="28">
        <f>L13-O11</f>
        <v>-319457503.303</v>
      </c>
      <c r="Y10" s="68"/>
    </row>
    <row r="11" spans="1:16" ht="74.25" customHeight="1">
      <c r="A11" s="6">
        <v>1</v>
      </c>
      <c r="B11" s="10" t="s">
        <v>108</v>
      </c>
      <c r="C11" s="68">
        <v>4475000</v>
      </c>
      <c r="D11" s="68"/>
      <c r="E11" s="68">
        <v>0</v>
      </c>
      <c r="F11" s="84"/>
      <c r="G11" s="68">
        <f t="shared" si="1"/>
        <v>-4475000</v>
      </c>
      <c r="H11" s="69">
        <f aca="true" t="shared" si="2" ref="H11:H74">E11+F11</f>
        <v>0</v>
      </c>
      <c r="I11" s="57"/>
      <c r="J11" s="79" t="s">
        <v>106</v>
      </c>
      <c r="K11" s="19"/>
      <c r="L11" s="19"/>
      <c r="M11" s="19"/>
      <c r="N11" s="19"/>
      <c r="O11" s="41">
        <f>P13-O12</f>
        <v>2845384978.303</v>
      </c>
      <c r="P11" s="40"/>
    </row>
    <row r="12" spans="1:15" ht="54" customHeight="1">
      <c r="A12" s="7" t="s">
        <v>12</v>
      </c>
      <c r="B12" s="8" t="s">
        <v>16</v>
      </c>
      <c r="C12" s="80">
        <f>SUM(C13:C23)</f>
        <v>2094001850</v>
      </c>
      <c r="D12" s="80">
        <f>SUM(D13:D23)</f>
        <v>0</v>
      </c>
      <c r="E12" s="80">
        <f>SUM(E13:E23)</f>
        <v>4638666750</v>
      </c>
      <c r="F12" s="80">
        <f>SUM(F13:F23)</f>
        <v>2744000000</v>
      </c>
      <c r="G12" s="80">
        <f t="shared" si="1"/>
        <v>5288664900</v>
      </c>
      <c r="H12" s="57">
        <f t="shared" si="2"/>
        <v>7382666750</v>
      </c>
      <c r="I12" s="58">
        <f>SUM(I14:I23)</f>
        <v>0</v>
      </c>
      <c r="J12" s="75"/>
      <c r="K12" s="21"/>
      <c r="L12" s="21">
        <f>L13+O12</f>
        <v>2525927769.697</v>
      </c>
      <c r="M12" s="21"/>
      <c r="N12" s="20" t="s">
        <v>83</v>
      </c>
      <c r="O12" s="39">
        <f>SUM(N13:N17)</f>
        <v>294.69700000000006</v>
      </c>
    </row>
    <row r="13" spans="1:29" ht="24" customHeight="1">
      <c r="A13" s="9">
        <v>1</v>
      </c>
      <c r="B13" s="11" t="s">
        <v>17</v>
      </c>
      <c r="C13" s="68">
        <v>1613579450</v>
      </c>
      <c r="D13" s="59"/>
      <c r="E13" s="68">
        <v>1613579450</v>
      </c>
      <c r="F13" s="56"/>
      <c r="G13" s="68">
        <f t="shared" si="1"/>
        <v>0</v>
      </c>
      <c r="H13" s="69">
        <f t="shared" si="2"/>
        <v>1613579450</v>
      </c>
      <c r="I13" s="58"/>
      <c r="J13" s="75"/>
      <c r="K13" s="21"/>
      <c r="L13" s="49">
        <f aca="true" t="shared" si="3" ref="L13:L23">E13+E27+E40+E53+E69+E83+E96+E110+E124</f>
        <v>2525927475</v>
      </c>
      <c r="M13" s="21"/>
      <c r="N13" s="37"/>
      <c r="O13" s="21"/>
      <c r="P13" s="28">
        <f aca="true" t="shared" si="4" ref="P13:P19">C13+C27+C40+C53+C69+C83+C96+C110+C124</f>
        <v>2845385273</v>
      </c>
      <c r="Q13" s="3">
        <v>2845</v>
      </c>
      <c r="R13" s="28">
        <f>P13-Q13</f>
        <v>2845382428</v>
      </c>
      <c r="S13" s="40" t="e">
        <f>#REF!+#REF!+#REF!+#REF!+#REF!+#REF!+#REF!+#REF!+#REF!</f>
        <v>#REF!</v>
      </c>
      <c r="T13" s="28"/>
      <c r="Y13" s="13">
        <f>C13+C27+C40+C53+C69+C83+C96+C110+C124</f>
        <v>2845385273</v>
      </c>
      <c r="Z13" s="13"/>
      <c r="AA13" s="13">
        <f aca="true" t="shared" si="5" ref="AA13:AA22">E13+E27+E40+E53+E69+E83+E96+E110+E124</f>
        <v>2525927475</v>
      </c>
      <c r="AB13" s="13"/>
      <c r="AC13" s="13"/>
    </row>
    <row r="14" spans="1:29" ht="84.75" customHeight="1">
      <c r="A14" s="9">
        <v>1</v>
      </c>
      <c r="B14" s="11" t="s">
        <v>4</v>
      </c>
      <c r="C14" s="68">
        <v>185650000</v>
      </c>
      <c r="D14" s="59"/>
      <c r="E14" s="70">
        <f>185650000+535205800</f>
        <v>720855800</v>
      </c>
      <c r="F14" s="56"/>
      <c r="G14" s="68">
        <f t="shared" si="1"/>
        <v>535205800</v>
      </c>
      <c r="H14" s="69">
        <f t="shared" si="2"/>
        <v>720855800</v>
      </c>
      <c r="I14" s="60"/>
      <c r="J14" s="76" t="s">
        <v>94</v>
      </c>
      <c r="K14" s="48">
        <f>P14-L14</f>
        <v>0</v>
      </c>
      <c r="L14" s="32">
        <f t="shared" si="3"/>
        <v>1604769840</v>
      </c>
      <c r="M14" s="32"/>
      <c r="N14" s="37"/>
      <c r="O14" s="21"/>
      <c r="P14" s="28">
        <f t="shared" si="4"/>
        <v>1604769840</v>
      </c>
      <c r="Q14" s="3">
        <v>1605</v>
      </c>
      <c r="R14" s="28">
        <f aca="true" t="shared" si="6" ref="R14:R23">P14-Q14</f>
        <v>1604768235</v>
      </c>
      <c r="S14" s="40">
        <f aca="true" t="shared" si="7" ref="S14:S23">P14+492</f>
        <v>1604770332</v>
      </c>
      <c r="T14" s="28" t="e">
        <f>#REF!+#REF!+#REF!+#REF!+#REF!+#REF!+#REF!+#REF!+#REF!</f>
        <v>#REF!</v>
      </c>
      <c r="V14" s="13"/>
      <c r="Y14" s="13">
        <f aca="true" t="shared" si="8" ref="Y14:Y22">C14+C28+C41+C54+C70+C84+C97+C111+C125</f>
        <v>1604769840</v>
      </c>
      <c r="Z14" s="13"/>
      <c r="AA14" s="13">
        <f t="shared" si="5"/>
        <v>1604769840</v>
      </c>
      <c r="AB14" s="13"/>
      <c r="AC14" s="13"/>
    </row>
    <row r="15" spans="1:29" ht="54.75" customHeight="1">
      <c r="A15" s="9">
        <v>2</v>
      </c>
      <c r="B15" s="11" t="s">
        <v>14</v>
      </c>
      <c r="C15" s="68">
        <v>0</v>
      </c>
      <c r="D15" s="59"/>
      <c r="E15" s="68">
        <v>0</v>
      </c>
      <c r="F15" s="68">
        <f>483000000-91000000</f>
        <v>392000000</v>
      </c>
      <c r="G15" s="68">
        <f t="shared" si="1"/>
        <v>392000000</v>
      </c>
      <c r="H15" s="69">
        <f t="shared" si="2"/>
        <v>392000000</v>
      </c>
      <c r="I15" s="60"/>
      <c r="J15" s="85" t="s">
        <v>93</v>
      </c>
      <c r="K15" s="48">
        <f aca="true" t="shared" si="9" ref="K15:K24">P15-L15</f>
        <v>0</v>
      </c>
      <c r="L15" s="32">
        <f t="shared" si="3"/>
        <v>653419700</v>
      </c>
      <c r="M15" s="32"/>
      <c r="N15" s="37">
        <v>39.236999999999995</v>
      </c>
      <c r="O15" s="21"/>
      <c r="P15" s="28">
        <f t="shared" si="4"/>
        <v>653419700</v>
      </c>
      <c r="Q15" s="3">
        <v>653</v>
      </c>
      <c r="R15" s="28">
        <f t="shared" si="6"/>
        <v>653419047</v>
      </c>
      <c r="S15" s="40">
        <f t="shared" si="7"/>
        <v>653420192</v>
      </c>
      <c r="T15" s="28" t="e">
        <f>#REF!+#REF!+#REF!+#REF!+#REF!+#REF!+#REF!+#REF!+#REF!</f>
        <v>#REF!</v>
      </c>
      <c r="V15" s="13"/>
      <c r="Y15" s="13">
        <f t="shared" si="8"/>
        <v>653419700</v>
      </c>
      <c r="Z15" s="13"/>
      <c r="AA15" s="13">
        <f t="shared" si="5"/>
        <v>653419700</v>
      </c>
      <c r="AB15" s="13"/>
      <c r="AC15" s="13"/>
    </row>
    <row r="16" spans="1:29" ht="54.75" customHeight="1">
      <c r="A16" s="9">
        <v>3</v>
      </c>
      <c r="B16" s="11" t="s">
        <v>11</v>
      </c>
      <c r="C16" s="68">
        <v>0</v>
      </c>
      <c r="D16" s="59"/>
      <c r="E16" s="68">
        <v>0</v>
      </c>
      <c r="F16" s="68">
        <f>483000000-91000000</f>
        <v>392000000</v>
      </c>
      <c r="G16" s="68">
        <f t="shared" si="1"/>
        <v>392000000</v>
      </c>
      <c r="H16" s="69">
        <f t="shared" si="2"/>
        <v>392000000</v>
      </c>
      <c r="I16" s="60"/>
      <c r="J16" s="92"/>
      <c r="K16" s="48">
        <f t="shared" si="9"/>
        <v>0</v>
      </c>
      <c r="L16" s="32">
        <f t="shared" si="3"/>
        <v>319236714</v>
      </c>
      <c r="M16" s="32"/>
      <c r="N16" s="37">
        <v>240.199</v>
      </c>
      <c r="O16" s="21"/>
      <c r="P16" s="28">
        <f t="shared" si="4"/>
        <v>319236714</v>
      </c>
      <c r="Q16" s="3">
        <v>319</v>
      </c>
      <c r="R16" s="28">
        <f t="shared" si="6"/>
        <v>319236395</v>
      </c>
      <c r="S16" s="40">
        <f t="shared" si="7"/>
        <v>319237206</v>
      </c>
      <c r="T16" s="28" t="e">
        <f>#REF!+#REF!+#REF!+#REF!+#REF!+#REF!+#REF!+#REF!+#REF!</f>
        <v>#REF!</v>
      </c>
      <c r="V16" s="13"/>
      <c r="Y16" s="13">
        <f t="shared" si="8"/>
        <v>319236714</v>
      </c>
      <c r="Z16" s="13"/>
      <c r="AA16" s="13">
        <f t="shared" si="5"/>
        <v>319236714</v>
      </c>
      <c r="AB16" s="13"/>
      <c r="AC16" s="13"/>
    </row>
    <row r="17" spans="1:29" ht="54.75" customHeight="1">
      <c r="A17" s="9">
        <v>4</v>
      </c>
      <c r="B17" s="11" t="s">
        <v>5</v>
      </c>
      <c r="C17" s="68">
        <v>22500000</v>
      </c>
      <c r="D17" s="59"/>
      <c r="E17" s="68">
        <v>22500000</v>
      </c>
      <c r="F17" s="68">
        <v>392000000</v>
      </c>
      <c r="G17" s="68">
        <f t="shared" si="1"/>
        <v>392000000</v>
      </c>
      <c r="H17" s="69">
        <f t="shared" si="2"/>
        <v>414500000</v>
      </c>
      <c r="I17" s="60"/>
      <c r="J17" s="86"/>
      <c r="K17" s="48">
        <f t="shared" si="9"/>
        <v>0</v>
      </c>
      <c r="L17" s="32">
        <f t="shared" si="3"/>
        <v>1103825084</v>
      </c>
      <c r="M17" s="32"/>
      <c r="N17" s="37">
        <v>15.261</v>
      </c>
      <c r="O17" s="21"/>
      <c r="P17" s="28">
        <f t="shared" si="4"/>
        <v>1103825084</v>
      </c>
      <c r="Q17" s="3">
        <v>1104</v>
      </c>
      <c r="R17" s="28">
        <f t="shared" si="6"/>
        <v>1103823980</v>
      </c>
      <c r="S17" s="40">
        <f t="shared" si="7"/>
        <v>1103825576</v>
      </c>
      <c r="T17" s="28" t="e">
        <f>#REF!+#REF!+#REF!+#REF!+#REF!+#REF!+#REF!+#REF!+#REF!</f>
        <v>#REF!</v>
      </c>
      <c r="V17" s="13"/>
      <c r="Y17" s="13">
        <f t="shared" si="8"/>
        <v>1103825084</v>
      </c>
      <c r="Z17" s="13"/>
      <c r="AA17" s="13">
        <f t="shared" si="5"/>
        <v>1103825084</v>
      </c>
      <c r="AB17" s="13"/>
      <c r="AC17" s="13"/>
    </row>
    <row r="18" spans="1:29" ht="60">
      <c r="A18" s="9">
        <v>5</v>
      </c>
      <c r="B18" s="11" t="s">
        <v>6</v>
      </c>
      <c r="C18" s="68">
        <v>9000</v>
      </c>
      <c r="D18" s="59"/>
      <c r="E18" s="68">
        <v>1525177500</v>
      </c>
      <c r="F18" s="68"/>
      <c r="G18" s="68">
        <f t="shared" si="1"/>
        <v>1525168500</v>
      </c>
      <c r="H18" s="69">
        <f t="shared" si="2"/>
        <v>1525177500</v>
      </c>
      <c r="I18" s="60"/>
      <c r="J18" s="76" t="s">
        <v>95</v>
      </c>
      <c r="K18" s="48">
        <f t="shared" si="9"/>
        <v>0</v>
      </c>
      <c r="L18" s="32">
        <f t="shared" si="3"/>
        <v>1532190292</v>
      </c>
      <c r="M18" s="32"/>
      <c r="N18" s="21" t="s">
        <v>84</v>
      </c>
      <c r="O18" s="38">
        <f>P24-70</f>
        <v>4582635906</v>
      </c>
      <c r="P18" s="28">
        <f t="shared" si="4"/>
        <v>1532190292</v>
      </c>
      <c r="Q18" s="3">
        <v>1532</v>
      </c>
      <c r="R18" s="28">
        <f t="shared" si="6"/>
        <v>1532188760</v>
      </c>
      <c r="S18" s="40">
        <f t="shared" si="7"/>
        <v>1532190784</v>
      </c>
      <c r="T18" s="28" t="e">
        <f>#REF!+#REF!+#REF!+#REF!+#REF!+#REF!+#REF!+#REF!+#REF!</f>
        <v>#REF!</v>
      </c>
      <c r="V18" s="13"/>
      <c r="Y18" s="13">
        <f t="shared" si="8"/>
        <v>1532190292</v>
      </c>
      <c r="Z18" s="13"/>
      <c r="AA18" s="13">
        <f t="shared" si="5"/>
        <v>1532190292</v>
      </c>
      <c r="AB18" s="13"/>
      <c r="AC18" s="13"/>
    </row>
    <row r="19" spans="1:29" ht="60">
      <c r="A19" s="9">
        <v>6</v>
      </c>
      <c r="B19" s="11" t="s">
        <v>15</v>
      </c>
      <c r="C19" s="83">
        <v>0</v>
      </c>
      <c r="D19" s="59"/>
      <c r="E19" s="68">
        <v>518974000</v>
      </c>
      <c r="F19" s="68"/>
      <c r="G19" s="68">
        <f t="shared" si="1"/>
        <v>518974000</v>
      </c>
      <c r="H19" s="69">
        <f t="shared" si="2"/>
        <v>518974000</v>
      </c>
      <c r="I19" s="60"/>
      <c r="J19" s="76" t="s">
        <v>95</v>
      </c>
      <c r="K19" s="48">
        <f t="shared" si="9"/>
        <v>0</v>
      </c>
      <c r="L19" s="32">
        <f t="shared" si="3"/>
        <v>863511500</v>
      </c>
      <c r="M19" s="32"/>
      <c r="N19" s="21" t="s">
        <v>85</v>
      </c>
      <c r="O19" s="38">
        <f>O12+O18</f>
        <v>4582636200.697</v>
      </c>
      <c r="P19" s="28">
        <f t="shared" si="4"/>
        <v>863511500</v>
      </c>
      <c r="Q19" s="3">
        <v>864</v>
      </c>
      <c r="R19" s="28">
        <f t="shared" si="6"/>
        <v>863510636</v>
      </c>
      <c r="S19" s="40">
        <f t="shared" si="7"/>
        <v>863511992</v>
      </c>
      <c r="T19" s="28" t="e">
        <f>#REF!+#REF!+#REF!+#REF!+#REF!+#REF!+#REF!+#REF!+#REF!</f>
        <v>#REF!</v>
      </c>
      <c r="V19" s="13"/>
      <c r="Y19" s="13">
        <f t="shared" si="8"/>
        <v>863511500</v>
      </c>
      <c r="Z19" s="13"/>
      <c r="AA19" s="13">
        <f t="shared" si="5"/>
        <v>863511500</v>
      </c>
      <c r="AB19" s="13"/>
      <c r="AC19" s="13"/>
    </row>
    <row r="20" spans="1:30" ht="27.75" customHeight="1">
      <c r="A20" s="9">
        <v>7</v>
      </c>
      <c r="B20" s="11" t="s">
        <v>7</v>
      </c>
      <c r="C20" s="68">
        <v>272263400</v>
      </c>
      <c r="D20" s="59"/>
      <c r="E20" s="68">
        <v>120220000</v>
      </c>
      <c r="F20" s="68">
        <v>392000000</v>
      </c>
      <c r="G20" s="68">
        <f t="shared" si="1"/>
        <v>239956600</v>
      </c>
      <c r="H20" s="69">
        <f t="shared" si="2"/>
        <v>512220000</v>
      </c>
      <c r="I20" s="61"/>
      <c r="J20" s="93" t="s">
        <v>93</v>
      </c>
      <c r="K20" s="48">
        <f t="shared" si="9"/>
        <v>-4474995.525000095</v>
      </c>
      <c r="L20" s="32">
        <f t="shared" si="3"/>
        <v>2021095756</v>
      </c>
      <c r="M20" s="33"/>
      <c r="N20" s="21"/>
      <c r="O20" s="21">
        <f>480*9</f>
        <v>4320</v>
      </c>
      <c r="P20" s="29">
        <f>C20+C34+C47+C60+C76+C90+C103+C117+C131+4.475+C66</f>
        <v>2016620760.475</v>
      </c>
      <c r="Q20" s="13">
        <v>2021</v>
      </c>
      <c r="R20" s="28">
        <f t="shared" si="6"/>
        <v>2016618739.475</v>
      </c>
      <c r="S20" s="40">
        <f t="shared" si="7"/>
        <v>2016621252.475</v>
      </c>
      <c r="T20" s="28" t="e">
        <f>#REF!+#REF!+#REF!+#REF!+#REF!+#REF!+#REF!+#REF!+#REF!</f>
        <v>#REF!</v>
      </c>
      <c r="V20" s="13"/>
      <c r="Y20" s="13">
        <f t="shared" si="8"/>
        <v>1798620756</v>
      </c>
      <c r="Z20" s="13"/>
      <c r="AA20" s="13">
        <f t="shared" si="5"/>
        <v>2021095756</v>
      </c>
      <c r="AB20" s="13"/>
      <c r="AC20" s="13"/>
      <c r="AD20" s="13"/>
    </row>
    <row r="21" spans="1:29" ht="28.5" customHeight="1">
      <c r="A21" s="9">
        <v>8</v>
      </c>
      <c r="B21" s="11" t="s">
        <v>8</v>
      </c>
      <c r="C21" s="82">
        <v>0</v>
      </c>
      <c r="D21" s="59"/>
      <c r="E21" s="68">
        <v>0</v>
      </c>
      <c r="F21" s="68">
        <v>392000000</v>
      </c>
      <c r="G21" s="68">
        <f t="shared" si="1"/>
        <v>392000000</v>
      </c>
      <c r="H21" s="69">
        <f t="shared" si="2"/>
        <v>392000000</v>
      </c>
      <c r="I21" s="60"/>
      <c r="J21" s="94"/>
      <c r="K21" s="48">
        <f t="shared" si="9"/>
        <v>0</v>
      </c>
      <c r="L21" s="32">
        <f t="shared" si="3"/>
        <v>868798000</v>
      </c>
      <c r="M21" s="32"/>
      <c r="N21" s="21"/>
      <c r="O21" s="38">
        <f>O19-O20</f>
        <v>4582631880.697</v>
      </c>
      <c r="P21" s="28">
        <f>C21+C35+C48+C61+C77+C91+C104+C118+C132</f>
        <v>868798000</v>
      </c>
      <c r="Q21" s="3">
        <v>869</v>
      </c>
      <c r="R21" s="28">
        <f t="shared" si="6"/>
        <v>868797131</v>
      </c>
      <c r="S21" s="40">
        <f>P21+501</f>
        <v>868798501</v>
      </c>
      <c r="T21" s="28" t="e">
        <f>#REF!+#REF!+#REF!+#REF!+#REF!+#REF!+#REF!+#REF!+#REF!</f>
        <v>#REF!</v>
      </c>
      <c r="V21" s="13"/>
      <c r="Y21" s="13">
        <f t="shared" si="8"/>
        <v>868798000</v>
      </c>
      <c r="Z21" s="13"/>
      <c r="AA21" s="13">
        <f t="shared" si="5"/>
        <v>868798000</v>
      </c>
      <c r="AB21" s="13"/>
      <c r="AC21" s="13"/>
    </row>
    <row r="22" spans="1:29" ht="45" customHeight="1">
      <c r="A22" s="9">
        <v>9</v>
      </c>
      <c r="B22" s="11" t="s">
        <v>18</v>
      </c>
      <c r="C22" s="82">
        <v>0</v>
      </c>
      <c r="D22" s="59"/>
      <c r="E22" s="68">
        <v>117360000</v>
      </c>
      <c r="F22" s="68">
        <v>392000000</v>
      </c>
      <c r="G22" s="68">
        <f t="shared" si="1"/>
        <v>509360000</v>
      </c>
      <c r="H22" s="69">
        <f t="shared" si="2"/>
        <v>509360000</v>
      </c>
      <c r="I22" s="60"/>
      <c r="J22" s="94"/>
      <c r="K22" s="48">
        <f t="shared" si="9"/>
        <v>0</v>
      </c>
      <c r="L22" s="32">
        <f t="shared" si="3"/>
        <v>556660000</v>
      </c>
      <c r="M22" s="32"/>
      <c r="N22" s="21"/>
      <c r="O22" s="21">
        <f>O21*1000000</f>
        <v>4582631880697000</v>
      </c>
      <c r="P22" s="28">
        <f>C22+C36+C49+C62+C78+C92+C105+C119+C133</f>
        <v>556660000</v>
      </c>
      <c r="Q22" s="3">
        <v>557</v>
      </c>
      <c r="R22" s="28">
        <f t="shared" si="6"/>
        <v>556659443</v>
      </c>
      <c r="S22" s="40">
        <f t="shared" si="7"/>
        <v>556660492</v>
      </c>
      <c r="T22" s="28" t="e">
        <f>#REF!+#REF!+#REF!+#REF!+#REF!+#REF!+#REF!+#REF!+#REF!</f>
        <v>#REF!</v>
      </c>
      <c r="V22" s="13"/>
      <c r="Y22" s="13">
        <f t="shared" si="8"/>
        <v>556660000</v>
      </c>
      <c r="Z22" s="13"/>
      <c r="AA22" s="13">
        <f t="shared" si="5"/>
        <v>556660000</v>
      </c>
      <c r="AB22" s="13"/>
      <c r="AC22" s="13"/>
    </row>
    <row r="23" spans="1:22" ht="55.5" customHeight="1">
      <c r="A23" s="9">
        <v>10</v>
      </c>
      <c r="B23" s="11" t="s">
        <v>9</v>
      </c>
      <c r="C23" s="82">
        <v>0</v>
      </c>
      <c r="D23" s="59"/>
      <c r="E23" s="68">
        <v>0</v>
      </c>
      <c r="F23" s="68">
        <v>392000000</v>
      </c>
      <c r="G23" s="68">
        <f t="shared" si="1"/>
        <v>392000000</v>
      </c>
      <c r="H23" s="69">
        <f t="shared" si="2"/>
        <v>392000000</v>
      </c>
      <c r="I23" s="60"/>
      <c r="J23" s="95"/>
      <c r="K23" s="48">
        <f t="shared" si="9"/>
        <v>0</v>
      </c>
      <c r="L23" s="32">
        <f t="shared" si="3"/>
        <v>1058038000</v>
      </c>
      <c r="M23" s="32"/>
      <c r="N23" s="21"/>
      <c r="O23" s="21"/>
      <c r="P23" s="28">
        <f>C23+C37+C50+C63+C79+C93+C106+C120+C134</f>
        <v>1058038000</v>
      </c>
      <c r="Q23" s="3">
        <v>1058</v>
      </c>
      <c r="R23" s="28">
        <f t="shared" si="6"/>
        <v>1058036942</v>
      </c>
      <c r="S23" s="40">
        <f t="shared" si="7"/>
        <v>1058038492</v>
      </c>
      <c r="T23" s="28" t="e">
        <f>#REF!+#REF!+#REF!+#REF!+#REF!+#REF!+#REF!+#REF!+#REF!</f>
        <v>#REF!</v>
      </c>
      <c r="V23" s="13"/>
    </row>
    <row r="24" spans="1:19" ht="39.75" customHeight="1">
      <c r="A24" s="7" t="s">
        <v>27</v>
      </c>
      <c r="B24" s="8" t="s">
        <v>19</v>
      </c>
      <c r="C24" s="80">
        <f>C25+C38</f>
        <v>514495286</v>
      </c>
      <c r="D24" s="80">
        <f>D25+D38</f>
        <v>27253200</v>
      </c>
      <c r="E24" s="80">
        <f>E25+E38</f>
        <v>4228919940</v>
      </c>
      <c r="F24" s="80">
        <f>F25+F38</f>
        <v>1178093774</v>
      </c>
      <c r="G24" s="80">
        <f t="shared" si="1"/>
        <v>4892518428</v>
      </c>
      <c r="H24" s="80">
        <f t="shared" si="2"/>
        <v>5407013714</v>
      </c>
      <c r="I24" s="80">
        <f>I25+I38</f>
        <v>27253200</v>
      </c>
      <c r="J24" s="77"/>
      <c r="K24" s="19">
        <f t="shared" si="9"/>
        <v>3602635976</v>
      </c>
      <c r="L24" s="42">
        <f>E68+E95+E109+E122+E65</f>
        <v>980000000</v>
      </c>
      <c r="M24" s="19"/>
      <c r="N24" s="20" t="s">
        <v>80</v>
      </c>
      <c r="O24" s="55"/>
      <c r="P24" s="3">
        <f>C65+C68+C95+C109+C122</f>
        <v>4582635976</v>
      </c>
      <c r="S24" s="3">
        <v>70</v>
      </c>
    </row>
    <row r="25" spans="1:19" ht="47.25" customHeight="1">
      <c r="A25" s="7">
        <v>1</v>
      </c>
      <c r="B25" s="8" t="s">
        <v>70</v>
      </c>
      <c r="C25" s="80">
        <f>SUM(C26:C37)</f>
        <v>139553000</v>
      </c>
      <c r="D25" s="80">
        <f>SUM(D26:D37)</f>
        <v>10240000</v>
      </c>
      <c r="E25" s="80">
        <f>SUM(E26:E37)</f>
        <v>3636341570</v>
      </c>
      <c r="F25" s="80">
        <f>SUM(F26:F37)</f>
        <v>1178093774</v>
      </c>
      <c r="G25" s="80">
        <f t="shared" si="1"/>
        <v>4674882344</v>
      </c>
      <c r="H25" s="80">
        <f t="shared" si="2"/>
        <v>4814435344</v>
      </c>
      <c r="I25" s="80">
        <f>SUM(I26:I37)</f>
        <v>10240000</v>
      </c>
      <c r="J25" s="77"/>
      <c r="K25" s="36"/>
      <c r="L25" s="36"/>
      <c r="M25" s="21"/>
      <c r="N25" s="21" t="s">
        <v>79</v>
      </c>
      <c r="O25" s="21"/>
      <c r="P25" s="3">
        <f>C26+C123</f>
        <v>46138700</v>
      </c>
      <c r="S25" s="3">
        <f>I26+I123</f>
        <v>10240000</v>
      </c>
    </row>
    <row r="26" spans="1:22" ht="31.5">
      <c r="A26" s="9" t="s">
        <v>26</v>
      </c>
      <c r="B26" s="10" t="s">
        <v>13</v>
      </c>
      <c r="C26" s="68">
        <v>28950000</v>
      </c>
      <c r="D26" s="68">
        <v>10240000</v>
      </c>
      <c r="E26" s="68">
        <v>28950000</v>
      </c>
      <c r="F26" s="68"/>
      <c r="G26" s="68">
        <f t="shared" si="1"/>
        <v>0</v>
      </c>
      <c r="H26" s="69">
        <f t="shared" si="2"/>
        <v>28950000</v>
      </c>
      <c r="I26" s="68">
        <v>10240000</v>
      </c>
      <c r="J26" s="77"/>
      <c r="K26" s="47"/>
      <c r="L26" s="54">
        <f>L24-70</f>
        <v>979999930</v>
      </c>
      <c r="M26" s="34"/>
      <c r="N26" s="22" t="s">
        <v>81</v>
      </c>
      <c r="O26" s="22"/>
      <c r="P26" s="3">
        <v>126.256</v>
      </c>
      <c r="S26" s="3">
        <v>126.256</v>
      </c>
      <c r="V26" s="3">
        <v>46.1387</v>
      </c>
    </row>
    <row r="27" spans="1:22" ht="16.5">
      <c r="A27" s="9" t="s">
        <v>29</v>
      </c>
      <c r="B27" s="10" t="s">
        <v>17</v>
      </c>
      <c r="C27" s="68">
        <v>68537000</v>
      </c>
      <c r="D27" s="62"/>
      <c r="E27" s="68">
        <v>68537000</v>
      </c>
      <c r="F27" s="68"/>
      <c r="G27" s="68">
        <f t="shared" si="1"/>
        <v>0</v>
      </c>
      <c r="H27" s="69">
        <f t="shared" si="2"/>
        <v>68537000</v>
      </c>
      <c r="I27" s="60"/>
      <c r="J27" s="76"/>
      <c r="K27" s="32"/>
      <c r="L27" s="32"/>
      <c r="M27" s="32"/>
      <c r="N27" s="22" t="s">
        <v>82</v>
      </c>
      <c r="O27" s="22"/>
      <c r="P27" s="3">
        <v>1.79</v>
      </c>
      <c r="Q27" s="3">
        <f>142.789-68.537</f>
        <v>74.25199999999998</v>
      </c>
      <c r="S27" s="3">
        <v>1.79</v>
      </c>
      <c r="V27" s="3">
        <v>68.537</v>
      </c>
    </row>
    <row r="28" spans="1:22" ht="135">
      <c r="A28" s="9" t="s">
        <v>30</v>
      </c>
      <c r="B28" s="10" t="s">
        <v>4</v>
      </c>
      <c r="C28" s="68">
        <v>0</v>
      </c>
      <c r="D28" s="62"/>
      <c r="E28" s="68">
        <v>0</v>
      </c>
      <c r="F28" s="68">
        <f>485293184-91000000-199410</f>
        <v>394093774</v>
      </c>
      <c r="G28" s="68">
        <f t="shared" si="1"/>
        <v>394093774</v>
      </c>
      <c r="H28" s="69">
        <f t="shared" si="2"/>
        <v>394093774</v>
      </c>
      <c r="I28" s="60"/>
      <c r="J28" s="76" t="s">
        <v>93</v>
      </c>
      <c r="K28" s="46"/>
      <c r="L28" s="32"/>
      <c r="M28" s="32"/>
      <c r="N28" s="22"/>
      <c r="O28" s="22"/>
      <c r="S28" s="3">
        <f>225-60</f>
        <v>165</v>
      </c>
      <c r="V28" s="3">
        <v>516.756</v>
      </c>
    </row>
    <row r="29" spans="1:22" ht="16.5">
      <c r="A29" s="9" t="s">
        <v>31</v>
      </c>
      <c r="B29" s="10" t="s">
        <v>14</v>
      </c>
      <c r="C29" s="68">
        <v>0</v>
      </c>
      <c r="D29" s="62"/>
      <c r="E29" s="68">
        <v>0</v>
      </c>
      <c r="F29" s="68"/>
      <c r="G29" s="68">
        <f t="shared" si="1"/>
        <v>0</v>
      </c>
      <c r="H29" s="69">
        <f t="shared" si="2"/>
        <v>0</v>
      </c>
      <c r="I29" s="60"/>
      <c r="J29" s="76"/>
      <c r="K29" s="46"/>
      <c r="L29" s="32"/>
      <c r="M29" s="32"/>
      <c r="N29" s="22"/>
      <c r="O29" s="22"/>
      <c r="V29" s="3">
        <v>0</v>
      </c>
    </row>
    <row r="30" spans="1:22" ht="16.5">
      <c r="A30" s="9" t="s">
        <v>32</v>
      </c>
      <c r="B30" s="10" t="s">
        <v>11</v>
      </c>
      <c r="C30" s="68">
        <v>0</v>
      </c>
      <c r="D30" s="62"/>
      <c r="E30" s="68">
        <v>0</v>
      </c>
      <c r="F30" s="68"/>
      <c r="G30" s="68">
        <f t="shared" si="1"/>
        <v>0</v>
      </c>
      <c r="H30" s="69">
        <f t="shared" si="2"/>
        <v>0</v>
      </c>
      <c r="I30" s="60"/>
      <c r="J30" s="76"/>
      <c r="K30" s="46"/>
      <c r="L30" s="32"/>
      <c r="M30" s="32"/>
      <c r="N30" s="22"/>
      <c r="O30" s="22"/>
      <c r="V30" s="3">
        <v>5</v>
      </c>
    </row>
    <row r="31" spans="1:15" ht="16.5">
      <c r="A31" s="9" t="s">
        <v>33</v>
      </c>
      <c r="B31" s="10" t="s">
        <v>5</v>
      </c>
      <c r="C31" s="68">
        <v>13440000</v>
      </c>
      <c r="D31" s="62"/>
      <c r="E31" s="68">
        <v>13440000</v>
      </c>
      <c r="F31" s="68"/>
      <c r="G31" s="68">
        <f t="shared" si="1"/>
        <v>0</v>
      </c>
      <c r="H31" s="69">
        <f t="shared" si="2"/>
        <v>13440000</v>
      </c>
      <c r="I31" s="60"/>
      <c r="J31" s="76"/>
      <c r="K31" s="46">
        <v>4064509046</v>
      </c>
      <c r="L31" s="32"/>
      <c r="M31" s="32"/>
      <c r="N31" s="22"/>
      <c r="O31" s="22"/>
    </row>
    <row r="32" spans="1:22" ht="85.5" customHeight="1">
      <c r="A32" s="9" t="s">
        <v>34</v>
      </c>
      <c r="B32" s="10" t="s">
        <v>6</v>
      </c>
      <c r="C32" s="68">
        <v>1636000</v>
      </c>
      <c r="D32" s="62"/>
      <c r="E32" s="68">
        <v>1636000</v>
      </c>
      <c r="F32" s="68">
        <v>392000000</v>
      </c>
      <c r="G32" s="68">
        <f t="shared" si="1"/>
        <v>392000000</v>
      </c>
      <c r="H32" s="69">
        <f t="shared" si="2"/>
        <v>393636000</v>
      </c>
      <c r="I32" s="60"/>
      <c r="J32" s="85" t="s">
        <v>93</v>
      </c>
      <c r="K32" s="46">
        <v>242737400</v>
      </c>
      <c r="L32" s="32"/>
      <c r="M32" s="32"/>
      <c r="N32" s="22"/>
      <c r="O32" s="22"/>
      <c r="P32" s="13">
        <v>966000</v>
      </c>
      <c r="V32" s="3">
        <f>512+1.636</f>
        <v>513.636</v>
      </c>
    </row>
    <row r="33" spans="1:22" ht="85.5" customHeight="1">
      <c r="A33" s="9" t="s">
        <v>35</v>
      </c>
      <c r="B33" s="10" t="s">
        <v>15</v>
      </c>
      <c r="C33" s="68">
        <v>8000000</v>
      </c>
      <c r="D33" s="62"/>
      <c r="E33" s="68">
        <v>8000000</v>
      </c>
      <c r="F33" s="68">
        <v>392000000</v>
      </c>
      <c r="G33" s="68">
        <f t="shared" si="1"/>
        <v>392000000</v>
      </c>
      <c r="H33" s="69">
        <f t="shared" si="2"/>
        <v>400000000</v>
      </c>
      <c r="I33" s="60"/>
      <c r="J33" s="86"/>
      <c r="K33" s="46"/>
      <c r="L33" s="32"/>
      <c r="M33" s="32"/>
      <c r="N33" s="22"/>
      <c r="O33" s="22"/>
      <c r="P33" s="13">
        <v>113158000</v>
      </c>
      <c r="V33" s="3">
        <v>520</v>
      </c>
    </row>
    <row r="34" spans="1:22" ht="72" customHeight="1">
      <c r="A34" s="9" t="s">
        <v>36</v>
      </c>
      <c r="B34" s="10" t="s">
        <v>7</v>
      </c>
      <c r="C34" s="68">
        <v>13490000</v>
      </c>
      <c r="D34" s="62"/>
      <c r="E34" s="68">
        <v>1761891570</v>
      </c>
      <c r="F34" s="68"/>
      <c r="G34" s="68">
        <f t="shared" si="1"/>
        <v>1748401570</v>
      </c>
      <c r="H34" s="69">
        <f t="shared" si="2"/>
        <v>1761891570</v>
      </c>
      <c r="I34" s="60"/>
      <c r="J34" s="76" t="s">
        <v>95</v>
      </c>
      <c r="K34" s="32"/>
      <c r="L34" s="32"/>
      <c r="M34" s="32"/>
      <c r="N34" s="22"/>
      <c r="O34" s="22"/>
      <c r="P34" s="13">
        <v>6080000</v>
      </c>
      <c r="V34" s="3">
        <v>1719.17417</v>
      </c>
    </row>
    <row r="35" spans="1:22" ht="81" customHeight="1">
      <c r="A35" s="9" t="s">
        <v>37</v>
      </c>
      <c r="B35" s="10" t="s">
        <v>8</v>
      </c>
      <c r="C35" s="68">
        <v>0</v>
      </c>
      <c r="D35" s="62"/>
      <c r="E35" s="68">
        <v>699887000</v>
      </c>
      <c r="F35" s="68"/>
      <c r="G35" s="68">
        <f t="shared" si="1"/>
        <v>699887000</v>
      </c>
      <c r="H35" s="69">
        <f t="shared" si="2"/>
        <v>699887000</v>
      </c>
      <c r="I35" s="60"/>
      <c r="J35" s="76" t="s">
        <v>97</v>
      </c>
      <c r="K35" s="32"/>
      <c r="L35" s="32"/>
      <c r="M35" s="32"/>
      <c r="N35" s="22"/>
      <c r="O35" s="22"/>
      <c r="P35" s="13">
        <v>14139400</v>
      </c>
      <c r="V35" s="3">
        <v>512</v>
      </c>
    </row>
    <row r="36" spans="1:16" ht="16.5">
      <c r="A36" s="9" t="s">
        <v>38</v>
      </c>
      <c r="B36" s="10" t="s">
        <v>18</v>
      </c>
      <c r="C36" s="68">
        <v>0</v>
      </c>
      <c r="D36" s="62"/>
      <c r="E36" s="68">
        <v>0</v>
      </c>
      <c r="F36" s="68"/>
      <c r="G36" s="68">
        <f t="shared" si="1"/>
        <v>0</v>
      </c>
      <c r="H36" s="69">
        <f t="shared" si="2"/>
        <v>0</v>
      </c>
      <c r="I36" s="60"/>
      <c r="J36" s="76"/>
      <c r="K36" s="32"/>
      <c r="L36" s="32"/>
      <c r="M36" s="32"/>
      <c r="N36" s="22"/>
      <c r="O36" s="22"/>
      <c r="P36" s="13">
        <v>7500000</v>
      </c>
    </row>
    <row r="37" spans="1:22" ht="75">
      <c r="A37" s="9" t="s">
        <v>55</v>
      </c>
      <c r="B37" s="10" t="s">
        <v>9</v>
      </c>
      <c r="C37" s="68">
        <v>5500000</v>
      </c>
      <c r="D37" s="62"/>
      <c r="E37" s="68">
        <v>1054000000</v>
      </c>
      <c r="F37" s="68"/>
      <c r="G37" s="68">
        <f t="shared" si="1"/>
        <v>1048500000</v>
      </c>
      <c r="H37" s="69">
        <f t="shared" si="2"/>
        <v>1054000000</v>
      </c>
      <c r="I37" s="60"/>
      <c r="J37" s="76" t="s">
        <v>96</v>
      </c>
      <c r="K37" s="32"/>
      <c r="L37" s="32"/>
      <c r="M37" s="32"/>
      <c r="N37" s="22"/>
      <c r="O37" s="22"/>
      <c r="P37" s="13">
        <v>5000000</v>
      </c>
      <c r="V37" s="3">
        <v>1054</v>
      </c>
    </row>
    <row r="38" spans="1:22" ht="51.75" customHeight="1">
      <c r="A38" s="7">
        <v>2</v>
      </c>
      <c r="B38" s="8" t="s">
        <v>71</v>
      </c>
      <c r="C38" s="80">
        <f>SUM(C39:C50)</f>
        <v>374942286</v>
      </c>
      <c r="D38" s="80">
        <f>SUM(D39:D50)</f>
        <v>17013200</v>
      </c>
      <c r="E38" s="80">
        <f>SUM(E39:E50)</f>
        <v>592578370</v>
      </c>
      <c r="F38" s="80"/>
      <c r="G38" s="80">
        <f t="shared" si="1"/>
        <v>217636084</v>
      </c>
      <c r="H38" s="80">
        <f t="shared" si="2"/>
        <v>592578370</v>
      </c>
      <c r="I38" s="63">
        <f>SUM(I39:I50)</f>
        <v>17013200</v>
      </c>
      <c r="J38" s="78"/>
      <c r="K38" s="23"/>
      <c r="L38" s="23"/>
      <c r="M38" s="23"/>
      <c r="N38" s="23"/>
      <c r="O38" s="23"/>
      <c r="P38" s="13">
        <v>5200000</v>
      </c>
      <c r="V38" s="3" t="e">
        <f>#REF!</f>
        <v>#REF!</v>
      </c>
    </row>
    <row r="39" spans="1:22" ht="16.5">
      <c r="A39" s="9" t="s">
        <v>26</v>
      </c>
      <c r="B39" s="10" t="s">
        <v>72</v>
      </c>
      <c r="C39" s="68">
        <v>126256000</v>
      </c>
      <c r="D39" s="68">
        <v>17013200</v>
      </c>
      <c r="E39" s="68">
        <v>126256000</v>
      </c>
      <c r="F39" s="68"/>
      <c r="G39" s="68">
        <f t="shared" si="1"/>
        <v>0</v>
      </c>
      <c r="H39" s="68">
        <f t="shared" si="2"/>
        <v>126256000</v>
      </c>
      <c r="I39" s="60">
        <v>17013200</v>
      </c>
      <c r="J39" s="76"/>
      <c r="K39" s="34"/>
      <c r="L39" s="34"/>
      <c r="M39" s="34"/>
      <c r="N39" s="22"/>
      <c r="O39" s="22"/>
      <c r="P39" s="13">
        <f>SUM(P32:P38)</f>
        <v>152043400</v>
      </c>
      <c r="V39" s="3" t="e">
        <f>#REF!</f>
        <v>#REF!</v>
      </c>
    </row>
    <row r="40" spans="1:22" ht="54.75" customHeight="1">
      <c r="A40" s="9" t="s">
        <v>29</v>
      </c>
      <c r="B40" s="10" t="s">
        <v>17</v>
      </c>
      <c r="C40" s="68">
        <v>39237000</v>
      </c>
      <c r="D40" s="62"/>
      <c r="E40" s="68">
        <v>0</v>
      </c>
      <c r="F40" s="68"/>
      <c r="G40" s="68">
        <f t="shared" si="1"/>
        <v>-39237000</v>
      </c>
      <c r="H40" s="68">
        <f t="shared" si="2"/>
        <v>0</v>
      </c>
      <c r="I40" s="60"/>
      <c r="J40" s="76" t="s">
        <v>91</v>
      </c>
      <c r="K40" s="32"/>
      <c r="L40" s="32"/>
      <c r="M40" s="32"/>
      <c r="N40" s="22"/>
      <c r="O40" s="22"/>
      <c r="Q40" s="3">
        <v>39.237</v>
      </c>
      <c r="V40" s="3" t="e">
        <f>#REF!</f>
        <v>#REF!</v>
      </c>
    </row>
    <row r="41" spans="1:22" ht="16.5">
      <c r="A41" s="9" t="s">
        <v>30</v>
      </c>
      <c r="B41" s="10" t="s">
        <v>4</v>
      </c>
      <c r="C41" s="68">
        <v>20632500</v>
      </c>
      <c r="D41" s="62"/>
      <c r="E41" s="68">
        <v>20632500</v>
      </c>
      <c r="F41" s="68"/>
      <c r="G41" s="68">
        <f t="shared" si="1"/>
        <v>0</v>
      </c>
      <c r="H41" s="68">
        <f t="shared" si="2"/>
        <v>20632500</v>
      </c>
      <c r="I41" s="60"/>
      <c r="J41" s="76"/>
      <c r="K41" s="32"/>
      <c r="L41" s="32"/>
      <c r="M41" s="32"/>
      <c r="N41" s="22"/>
      <c r="O41" s="22"/>
      <c r="V41" s="3" t="e">
        <f>#REF!</f>
        <v>#REF!</v>
      </c>
    </row>
    <row r="42" spans="1:22" ht="16.5">
      <c r="A42" s="9" t="s">
        <v>31</v>
      </c>
      <c r="B42" s="10" t="s">
        <v>14</v>
      </c>
      <c r="C42" s="68">
        <v>3691700</v>
      </c>
      <c r="D42" s="62"/>
      <c r="E42" s="68">
        <v>3691700</v>
      </c>
      <c r="F42" s="68"/>
      <c r="G42" s="68">
        <f t="shared" si="1"/>
        <v>0</v>
      </c>
      <c r="H42" s="68">
        <f t="shared" si="2"/>
        <v>3691700</v>
      </c>
      <c r="I42" s="60"/>
      <c r="J42" s="76"/>
      <c r="K42" s="32"/>
      <c r="L42" s="32"/>
      <c r="M42" s="32"/>
      <c r="N42" s="22"/>
      <c r="O42" s="22"/>
      <c r="V42" s="3" t="e">
        <f>#REF!</f>
        <v>#REF!</v>
      </c>
    </row>
    <row r="43" spans="1:22" ht="16.5">
      <c r="A43" s="9" t="s">
        <v>32</v>
      </c>
      <c r="B43" s="10" t="s">
        <v>11</v>
      </c>
      <c r="C43" s="68">
        <v>98560700</v>
      </c>
      <c r="D43" s="62"/>
      <c r="E43" s="68">
        <v>98560700</v>
      </c>
      <c r="F43" s="68"/>
      <c r="G43" s="68">
        <f t="shared" si="1"/>
        <v>0</v>
      </c>
      <c r="H43" s="68">
        <f t="shared" si="2"/>
        <v>98560700</v>
      </c>
      <c r="I43" s="60"/>
      <c r="J43" s="76"/>
      <c r="K43" s="32"/>
      <c r="L43" s="32"/>
      <c r="M43" s="32"/>
      <c r="N43" s="22"/>
      <c r="O43" s="22"/>
      <c r="V43" s="3" t="e">
        <f>#REF!</f>
        <v>#REF!</v>
      </c>
    </row>
    <row r="44" spans="1:22" ht="68.25" customHeight="1">
      <c r="A44" s="9" t="s">
        <v>33</v>
      </c>
      <c r="B44" s="10" t="s">
        <v>5</v>
      </c>
      <c r="C44" s="68">
        <v>0</v>
      </c>
      <c r="D44" s="62"/>
      <c r="E44" s="68">
        <f>256869084+4000</f>
        <v>256873084</v>
      </c>
      <c r="F44" s="68"/>
      <c r="G44" s="68">
        <f t="shared" si="1"/>
        <v>256873084</v>
      </c>
      <c r="H44" s="68">
        <f t="shared" si="2"/>
        <v>256873084</v>
      </c>
      <c r="I44" s="60"/>
      <c r="J44" s="76" t="s">
        <v>98</v>
      </c>
      <c r="K44" s="32"/>
      <c r="L44" s="32"/>
      <c r="M44" s="32"/>
      <c r="N44" s="22"/>
      <c r="O44" s="22"/>
      <c r="V44" s="3" t="e">
        <f>#REF!</f>
        <v>#REF!</v>
      </c>
    </row>
    <row r="45" spans="1:22" ht="16.5">
      <c r="A45" s="9" t="s">
        <v>34</v>
      </c>
      <c r="B45" s="10" t="s">
        <v>6</v>
      </c>
      <c r="C45" s="68">
        <v>0</v>
      </c>
      <c r="D45" s="62"/>
      <c r="E45" s="68">
        <v>0</v>
      </c>
      <c r="F45" s="68"/>
      <c r="G45" s="68">
        <f t="shared" si="1"/>
        <v>0</v>
      </c>
      <c r="H45" s="68">
        <f t="shared" si="2"/>
        <v>0</v>
      </c>
      <c r="I45" s="60"/>
      <c r="J45" s="76"/>
      <c r="K45" s="32"/>
      <c r="L45" s="32"/>
      <c r="M45" s="32"/>
      <c r="N45" s="22"/>
      <c r="O45" s="22"/>
      <c r="V45" s="3" t="e">
        <f>#REF!</f>
        <v>#REF!</v>
      </c>
    </row>
    <row r="46" spans="1:22" ht="16.5">
      <c r="A46" s="9" t="s">
        <v>35</v>
      </c>
      <c r="B46" s="10" t="s">
        <v>15</v>
      </c>
      <c r="C46" s="68">
        <v>0</v>
      </c>
      <c r="D46" s="62"/>
      <c r="E46" s="68">
        <v>0</v>
      </c>
      <c r="F46" s="68"/>
      <c r="G46" s="68">
        <f t="shared" si="1"/>
        <v>0</v>
      </c>
      <c r="H46" s="68">
        <f t="shared" si="2"/>
        <v>0</v>
      </c>
      <c r="I46" s="60"/>
      <c r="J46" s="76"/>
      <c r="K46" s="32"/>
      <c r="L46" s="32"/>
      <c r="M46" s="32"/>
      <c r="N46" s="22"/>
      <c r="O46" s="22"/>
      <c r="V46" s="3" t="e">
        <f>#REF!</f>
        <v>#REF!</v>
      </c>
    </row>
    <row r="47" spans="1:22" ht="16.5">
      <c r="A47" s="9" t="s">
        <v>36</v>
      </c>
      <c r="B47" s="10" t="s">
        <v>7</v>
      </c>
      <c r="C47" s="68">
        <v>82526386</v>
      </c>
      <c r="D47" s="62"/>
      <c r="E47" s="68">
        <v>82526386</v>
      </c>
      <c r="F47" s="68"/>
      <c r="G47" s="68">
        <f t="shared" si="1"/>
        <v>0</v>
      </c>
      <c r="H47" s="68">
        <f t="shared" si="2"/>
        <v>82526386</v>
      </c>
      <c r="I47" s="60"/>
      <c r="J47" s="76"/>
      <c r="K47" s="32"/>
      <c r="L47" s="32"/>
      <c r="M47" s="32"/>
      <c r="N47" s="22"/>
      <c r="O47" s="22"/>
      <c r="V47" s="3" t="e">
        <f>#REF!</f>
        <v>#REF!</v>
      </c>
    </row>
    <row r="48" spans="1:22" ht="16.5">
      <c r="A48" s="9" t="s">
        <v>37</v>
      </c>
      <c r="B48" s="10" t="s">
        <v>8</v>
      </c>
      <c r="C48" s="68">
        <v>0</v>
      </c>
      <c r="D48" s="62"/>
      <c r="E48" s="68">
        <v>0</v>
      </c>
      <c r="F48" s="68"/>
      <c r="G48" s="68">
        <f t="shared" si="1"/>
        <v>0</v>
      </c>
      <c r="H48" s="68">
        <f t="shared" si="2"/>
        <v>0</v>
      </c>
      <c r="I48" s="60"/>
      <c r="J48" s="76"/>
      <c r="K48" s="32"/>
      <c r="L48" s="32"/>
      <c r="M48" s="32"/>
      <c r="N48" s="22"/>
      <c r="O48" s="22"/>
      <c r="V48" s="3" t="e">
        <f>#REF!</f>
        <v>#REF!</v>
      </c>
    </row>
    <row r="49" spans="1:22" ht="16.5">
      <c r="A49" s="9" t="s">
        <v>38</v>
      </c>
      <c r="B49" s="10" t="s">
        <v>18</v>
      </c>
      <c r="C49" s="68">
        <v>0</v>
      </c>
      <c r="D49" s="62"/>
      <c r="E49" s="68">
        <v>0</v>
      </c>
      <c r="F49" s="68"/>
      <c r="G49" s="68">
        <f t="shared" si="1"/>
        <v>0</v>
      </c>
      <c r="H49" s="68">
        <f t="shared" si="2"/>
        <v>0</v>
      </c>
      <c r="I49" s="60"/>
      <c r="J49" s="76"/>
      <c r="K49" s="32"/>
      <c r="L49" s="32"/>
      <c r="M49" s="32"/>
      <c r="N49" s="22"/>
      <c r="O49" s="22"/>
      <c r="V49" s="3" t="e">
        <f>#REF!</f>
        <v>#REF!</v>
      </c>
    </row>
    <row r="50" spans="1:22" ht="16.5">
      <c r="A50" s="9" t="s">
        <v>55</v>
      </c>
      <c r="B50" s="10" t="s">
        <v>9</v>
      </c>
      <c r="C50" s="68">
        <v>4038000</v>
      </c>
      <c r="D50" s="62"/>
      <c r="E50" s="68">
        <v>4038000</v>
      </c>
      <c r="F50" s="68"/>
      <c r="G50" s="68">
        <f t="shared" si="1"/>
        <v>0</v>
      </c>
      <c r="H50" s="68">
        <f t="shared" si="2"/>
        <v>4038000</v>
      </c>
      <c r="I50" s="60"/>
      <c r="J50" s="76"/>
      <c r="K50" s="32"/>
      <c r="L50" s="32"/>
      <c r="M50" s="32"/>
      <c r="N50" s="22"/>
      <c r="O50" s="22"/>
      <c r="V50" s="3" t="e">
        <f>#REF!</f>
        <v>#REF!</v>
      </c>
    </row>
    <row r="51" spans="1:22" ht="45.75" customHeight="1">
      <c r="A51" s="7" t="s">
        <v>28</v>
      </c>
      <c r="B51" s="8" t="s">
        <v>20</v>
      </c>
      <c r="C51" s="80">
        <f>C52+C64+C67</f>
        <v>11434405897</v>
      </c>
      <c r="D51" s="80">
        <f>D52+D64+D67</f>
        <v>74531700</v>
      </c>
      <c r="E51" s="80">
        <f>E52+E64+E67</f>
        <v>3125246479</v>
      </c>
      <c r="F51" s="56"/>
      <c r="G51" s="80">
        <f t="shared" si="1"/>
        <v>-8309159418</v>
      </c>
      <c r="H51" s="80">
        <f t="shared" si="2"/>
        <v>3125246479</v>
      </c>
      <c r="I51" s="57">
        <f>I52+I64+I67</f>
        <v>74531700</v>
      </c>
      <c r="J51" s="75"/>
      <c r="K51" s="19"/>
      <c r="L51" s="19"/>
      <c r="M51" s="19"/>
      <c r="N51" s="20"/>
      <c r="O51" s="20"/>
      <c r="V51" s="3" t="e">
        <f>#REF!</f>
        <v>#REF!</v>
      </c>
    </row>
    <row r="52" spans="1:22" ht="53.25" customHeight="1">
      <c r="A52" s="7">
        <v>1</v>
      </c>
      <c r="B52" s="8" t="s">
        <v>23</v>
      </c>
      <c r="C52" s="80">
        <f>SUM(C53:C63)</f>
        <v>6402380128</v>
      </c>
      <c r="D52" s="80">
        <f>SUM(D53:D63)</f>
        <v>0</v>
      </c>
      <c r="E52" s="80">
        <f>SUM(E53:E63)</f>
        <v>1108027440</v>
      </c>
      <c r="F52" s="56"/>
      <c r="G52" s="80">
        <f t="shared" si="1"/>
        <v>-5294352688</v>
      </c>
      <c r="H52" s="80">
        <f t="shared" si="2"/>
        <v>1108027440</v>
      </c>
      <c r="I52" s="63">
        <f>SUM(I53:I63)</f>
        <v>0</v>
      </c>
      <c r="J52" s="76"/>
      <c r="K52" s="22"/>
      <c r="L52" s="22"/>
      <c r="M52" s="22"/>
      <c r="N52" s="22"/>
      <c r="O52" s="22"/>
      <c r="V52" s="3" t="e">
        <f>#REF!</f>
        <v>#REF!</v>
      </c>
    </row>
    <row r="53" spans="1:25" ht="58.5" customHeight="1">
      <c r="A53" s="9" t="s">
        <v>26</v>
      </c>
      <c r="B53" s="10" t="s">
        <v>17</v>
      </c>
      <c r="C53" s="68">
        <v>440838104</v>
      </c>
      <c r="D53" s="62"/>
      <c r="E53" s="68">
        <v>193320000</v>
      </c>
      <c r="F53" s="56"/>
      <c r="G53" s="68">
        <f t="shared" si="1"/>
        <v>-247518104</v>
      </c>
      <c r="H53" s="68">
        <f t="shared" si="2"/>
        <v>193320000</v>
      </c>
      <c r="I53" s="60"/>
      <c r="J53" s="76" t="s">
        <v>91</v>
      </c>
      <c r="K53" s="32"/>
      <c r="L53" s="32"/>
      <c r="M53" s="32" t="e">
        <f>C53-#REF!</f>
        <v>#REF!</v>
      </c>
      <c r="N53" s="22"/>
      <c r="O53" s="22"/>
      <c r="Q53" s="3">
        <f>433.519-193.32</f>
        <v>240.199</v>
      </c>
      <c r="S53" s="3">
        <f>433.519-247.518</f>
        <v>186.001</v>
      </c>
      <c r="V53" s="3" t="e">
        <f>#REF!</f>
        <v>#REF!</v>
      </c>
      <c r="Y53" s="13">
        <f>C53-193320000</f>
        <v>247518104</v>
      </c>
    </row>
    <row r="54" spans="1:22" ht="16.5">
      <c r="A54" s="9" t="s">
        <v>29</v>
      </c>
      <c r="B54" s="10" t="s">
        <v>4</v>
      </c>
      <c r="C54" s="68">
        <v>261062440</v>
      </c>
      <c r="D54" s="62"/>
      <c r="E54" s="68">
        <v>261062440</v>
      </c>
      <c r="F54" s="56"/>
      <c r="G54" s="68">
        <f t="shared" si="1"/>
        <v>0</v>
      </c>
      <c r="H54" s="68">
        <f t="shared" si="2"/>
        <v>261062440</v>
      </c>
      <c r="I54" s="60"/>
      <c r="J54" s="76"/>
      <c r="K54" s="32"/>
      <c r="L54" s="32"/>
      <c r="M54" s="32"/>
      <c r="N54" s="22"/>
      <c r="O54" s="22"/>
      <c r="V54" s="3" t="e">
        <f>#REF!</f>
        <v>#REF!</v>
      </c>
    </row>
    <row r="55" spans="1:22" ht="16.5">
      <c r="A55" s="9" t="s">
        <v>30</v>
      </c>
      <c r="B55" s="10" t="s">
        <v>14</v>
      </c>
      <c r="C55" s="68">
        <v>486050000</v>
      </c>
      <c r="D55" s="62"/>
      <c r="E55" s="68">
        <v>486050000</v>
      </c>
      <c r="F55" s="56"/>
      <c r="G55" s="68">
        <f t="shared" si="1"/>
        <v>0</v>
      </c>
      <c r="H55" s="68">
        <f t="shared" si="2"/>
        <v>486050000</v>
      </c>
      <c r="I55" s="60"/>
      <c r="J55" s="76"/>
      <c r="K55" s="32"/>
      <c r="L55" s="32"/>
      <c r="M55" s="32"/>
      <c r="N55" s="22"/>
      <c r="O55" s="22"/>
      <c r="V55" s="3" t="e">
        <f>#REF!</f>
        <v>#REF!</v>
      </c>
    </row>
    <row r="56" spans="1:22" ht="16.5">
      <c r="A56" s="9" t="s">
        <v>31</v>
      </c>
      <c r="B56" s="10" t="s">
        <v>11</v>
      </c>
      <c r="C56" s="68">
        <v>9900000</v>
      </c>
      <c r="D56" s="62"/>
      <c r="E56" s="68">
        <v>9900000</v>
      </c>
      <c r="F56" s="56"/>
      <c r="G56" s="68">
        <f t="shared" si="1"/>
        <v>0</v>
      </c>
      <c r="H56" s="68">
        <f t="shared" si="2"/>
        <v>9900000</v>
      </c>
      <c r="I56" s="60"/>
      <c r="J56" s="76"/>
      <c r="K56" s="32"/>
      <c r="L56" s="32"/>
      <c r="M56" s="32"/>
      <c r="N56" s="22"/>
      <c r="O56" s="22"/>
      <c r="V56" s="3" t="e">
        <f>#REF!</f>
        <v>#REF!</v>
      </c>
    </row>
    <row r="57" spans="1:25" ht="16.5">
      <c r="A57" s="9" t="s">
        <v>32</v>
      </c>
      <c r="B57" s="10" t="s">
        <v>73</v>
      </c>
      <c r="C57" s="68">
        <v>600413084</v>
      </c>
      <c r="D57" s="62"/>
      <c r="E57" s="68">
        <v>143540000</v>
      </c>
      <c r="F57" s="56"/>
      <c r="G57" s="68">
        <f t="shared" si="1"/>
        <v>-456873084</v>
      </c>
      <c r="H57" s="68">
        <f t="shared" si="2"/>
        <v>143540000</v>
      </c>
      <c r="I57" s="60"/>
      <c r="J57" s="85" t="s">
        <v>99</v>
      </c>
      <c r="K57" s="32"/>
      <c r="L57" s="32"/>
      <c r="M57" s="32"/>
      <c r="N57" s="22"/>
      <c r="O57" s="22"/>
      <c r="V57" s="3" t="e">
        <f>#REF!</f>
        <v>#REF!</v>
      </c>
      <c r="Y57" s="13">
        <f>C57-456869084</f>
        <v>143544000</v>
      </c>
    </row>
    <row r="58" spans="1:25" ht="16.5">
      <c r="A58" s="9" t="s">
        <v>33</v>
      </c>
      <c r="B58" s="10" t="s">
        <v>6</v>
      </c>
      <c r="C58" s="68">
        <v>1159948500</v>
      </c>
      <c r="D58" s="62"/>
      <c r="E58" s="68">
        <v>0</v>
      </c>
      <c r="F58" s="56"/>
      <c r="G58" s="68">
        <f t="shared" si="1"/>
        <v>-1159948500</v>
      </c>
      <c r="H58" s="68">
        <f t="shared" si="2"/>
        <v>0</v>
      </c>
      <c r="I58" s="60"/>
      <c r="J58" s="92"/>
      <c r="K58" s="32"/>
      <c r="L58" s="32"/>
      <c r="M58" s="32"/>
      <c r="N58" s="22"/>
      <c r="O58" s="22"/>
      <c r="V58" s="3" t="e">
        <f>#REF!</f>
        <v>#REF!</v>
      </c>
      <c r="Y58" s="13"/>
    </row>
    <row r="59" spans="1:22" ht="16.5">
      <c r="A59" s="9" t="s">
        <v>34</v>
      </c>
      <c r="B59" s="10" t="s">
        <v>15</v>
      </c>
      <c r="C59" s="68">
        <v>518974000</v>
      </c>
      <c r="D59" s="62"/>
      <c r="E59" s="68">
        <v>0</v>
      </c>
      <c r="F59" s="56"/>
      <c r="G59" s="68">
        <f t="shared" si="1"/>
        <v>-518974000</v>
      </c>
      <c r="H59" s="68">
        <f t="shared" si="2"/>
        <v>0</v>
      </c>
      <c r="I59" s="60"/>
      <c r="J59" s="92"/>
      <c r="K59" s="32"/>
      <c r="L59" s="32"/>
      <c r="M59" s="32"/>
      <c r="N59" s="22"/>
      <c r="O59" s="22"/>
      <c r="V59" s="3" t="e">
        <f>#REF!</f>
        <v>#REF!</v>
      </c>
    </row>
    <row r="60" spans="1:22" ht="16.5">
      <c r="A60" s="9" t="s">
        <v>35</v>
      </c>
      <c r="B60" s="10" t="s">
        <v>7</v>
      </c>
      <c r="C60" s="68">
        <v>1364652000</v>
      </c>
      <c r="D60" s="62"/>
      <c r="E60" s="68">
        <v>0</v>
      </c>
      <c r="F60" s="56"/>
      <c r="G60" s="68">
        <f t="shared" si="1"/>
        <v>-1364652000</v>
      </c>
      <c r="H60" s="68">
        <f t="shared" si="2"/>
        <v>0</v>
      </c>
      <c r="I60" s="60"/>
      <c r="J60" s="92"/>
      <c r="K60" s="32"/>
      <c r="L60" s="32"/>
      <c r="M60" s="32"/>
      <c r="N60" s="22"/>
      <c r="O60" s="22"/>
      <c r="V60" s="3" t="e">
        <f>#REF!</f>
        <v>#REF!</v>
      </c>
    </row>
    <row r="61" spans="1:22" ht="16.5">
      <c r="A61" s="9" t="s">
        <v>36</v>
      </c>
      <c r="B61" s="10" t="s">
        <v>8</v>
      </c>
      <c r="C61" s="68">
        <v>699887000</v>
      </c>
      <c r="D61" s="62"/>
      <c r="E61" s="68">
        <v>0</v>
      </c>
      <c r="F61" s="56"/>
      <c r="G61" s="68">
        <f t="shared" si="1"/>
        <v>-699887000</v>
      </c>
      <c r="H61" s="68">
        <f t="shared" si="2"/>
        <v>0</v>
      </c>
      <c r="I61" s="60"/>
      <c r="J61" s="86"/>
      <c r="K61" s="32"/>
      <c r="L61" s="32"/>
      <c r="M61" s="32"/>
      <c r="N61" s="22"/>
      <c r="O61" s="22"/>
      <c r="V61" s="3" t="e">
        <f>#REF!</f>
        <v>#REF!</v>
      </c>
    </row>
    <row r="62" spans="1:22" ht="16.5">
      <c r="A62" s="9" t="s">
        <v>37</v>
      </c>
      <c r="B62" s="10" t="s">
        <v>18</v>
      </c>
      <c r="C62" s="68">
        <v>14155000</v>
      </c>
      <c r="D62" s="62"/>
      <c r="E62" s="68">
        <v>14155000</v>
      </c>
      <c r="F62" s="56"/>
      <c r="G62" s="68">
        <f t="shared" si="1"/>
        <v>0</v>
      </c>
      <c r="H62" s="68">
        <f t="shared" si="2"/>
        <v>14155000</v>
      </c>
      <c r="I62" s="60"/>
      <c r="J62" s="76"/>
      <c r="K62" s="32"/>
      <c r="L62" s="32"/>
      <c r="M62" s="32"/>
      <c r="N62" s="22"/>
      <c r="O62" s="22"/>
      <c r="V62" s="3" t="e">
        <f>#REF!</f>
        <v>#REF!</v>
      </c>
    </row>
    <row r="63" spans="1:22" ht="51.75" customHeight="1">
      <c r="A63" s="9" t="s">
        <v>38</v>
      </c>
      <c r="B63" s="10" t="s">
        <v>9</v>
      </c>
      <c r="C63" s="68">
        <v>846500000</v>
      </c>
      <c r="D63" s="62"/>
      <c r="E63" s="68">
        <v>0</v>
      </c>
      <c r="F63" s="56"/>
      <c r="G63" s="68">
        <f t="shared" si="1"/>
        <v>-846500000</v>
      </c>
      <c r="H63" s="68">
        <f t="shared" si="2"/>
        <v>0</v>
      </c>
      <c r="I63" s="64"/>
      <c r="J63" s="76" t="s">
        <v>100</v>
      </c>
      <c r="K63" s="35"/>
      <c r="L63" s="35"/>
      <c r="M63" s="35"/>
      <c r="N63" s="22"/>
      <c r="O63" s="22"/>
      <c r="V63" s="3" t="e">
        <f>#REF!</f>
        <v>#REF!</v>
      </c>
    </row>
    <row r="64" spans="1:22" ht="53.25" customHeight="1">
      <c r="A64" s="7">
        <v>2</v>
      </c>
      <c r="B64" s="8" t="s">
        <v>74</v>
      </c>
      <c r="C64" s="80">
        <f>C65+C66</f>
        <v>264000000</v>
      </c>
      <c r="D64" s="80">
        <f>D65+D66</f>
        <v>4000000</v>
      </c>
      <c r="E64" s="56">
        <f>E65+E66</f>
        <v>0</v>
      </c>
      <c r="F64" s="56"/>
      <c r="G64" s="80">
        <f t="shared" si="1"/>
        <v>-264000000</v>
      </c>
      <c r="H64" s="57">
        <f t="shared" si="2"/>
        <v>0</v>
      </c>
      <c r="I64" s="63">
        <f>I65+I66</f>
        <v>4000000</v>
      </c>
      <c r="J64" s="78"/>
      <c r="K64" s="23"/>
      <c r="L64" s="23"/>
      <c r="M64" s="23"/>
      <c r="N64" s="23"/>
      <c r="O64" s="23"/>
      <c r="V64" s="3" t="e">
        <f>#REF!</f>
        <v>#REF!</v>
      </c>
    </row>
    <row r="65" spans="1:25" ht="30.75" customHeight="1">
      <c r="A65" s="9" t="s">
        <v>41</v>
      </c>
      <c r="B65" s="10" t="s">
        <v>3</v>
      </c>
      <c r="C65" s="68">
        <v>46000000</v>
      </c>
      <c r="D65" s="68">
        <v>4000000</v>
      </c>
      <c r="E65" s="68">
        <v>0</v>
      </c>
      <c r="F65" s="56"/>
      <c r="G65" s="68">
        <f t="shared" si="1"/>
        <v>-46000000</v>
      </c>
      <c r="H65" s="69">
        <f t="shared" si="2"/>
        <v>0</v>
      </c>
      <c r="I65" s="60">
        <v>4000000</v>
      </c>
      <c r="J65" s="85" t="s">
        <v>99</v>
      </c>
      <c r="K65" s="34"/>
      <c r="L65" s="34"/>
      <c r="M65" s="34"/>
      <c r="N65" s="22"/>
      <c r="O65" s="22"/>
      <c r="V65" s="3" t="e">
        <f>#REF!</f>
        <v>#REF!</v>
      </c>
      <c r="Y65" s="67"/>
    </row>
    <row r="66" spans="1:22" ht="28.5" customHeight="1">
      <c r="A66" s="9" t="s">
        <v>42</v>
      </c>
      <c r="B66" s="10" t="s">
        <v>7</v>
      </c>
      <c r="C66" s="68">
        <v>218000000</v>
      </c>
      <c r="D66" s="62"/>
      <c r="E66" s="68">
        <v>0</v>
      </c>
      <c r="F66" s="56"/>
      <c r="G66" s="68">
        <f t="shared" si="1"/>
        <v>-218000000</v>
      </c>
      <c r="H66" s="69">
        <f t="shared" si="2"/>
        <v>0</v>
      </c>
      <c r="I66" s="64">
        <v>0</v>
      </c>
      <c r="J66" s="86"/>
      <c r="K66" s="35"/>
      <c r="L66" s="35"/>
      <c r="M66" s="35"/>
      <c r="N66" s="22"/>
      <c r="O66" s="22"/>
      <c r="V66" s="3" t="e">
        <f>#REF!</f>
        <v>#REF!</v>
      </c>
    </row>
    <row r="67" spans="1:22" ht="31.5">
      <c r="A67" s="7">
        <v>3</v>
      </c>
      <c r="B67" s="8" t="s">
        <v>21</v>
      </c>
      <c r="C67" s="80">
        <f>SUM(C68:C79)</f>
        <v>4768025769</v>
      </c>
      <c r="D67" s="80">
        <f>SUM(D68:D79)</f>
        <v>70531700</v>
      </c>
      <c r="E67" s="80">
        <f>SUM(E68:E79)</f>
        <v>2017219039</v>
      </c>
      <c r="F67" s="56"/>
      <c r="G67" s="80">
        <f t="shared" si="1"/>
        <v>-2750806730</v>
      </c>
      <c r="H67" s="80">
        <f t="shared" si="2"/>
        <v>2017219039</v>
      </c>
      <c r="I67" s="80">
        <f>SUM(I68:I79)</f>
        <v>70531700</v>
      </c>
      <c r="J67" s="77"/>
      <c r="K67" s="23"/>
      <c r="L67" s="23"/>
      <c r="M67" s="23"/>
      <c r="N67" s="23"/>
      <c r="O67" s="23"/>
      <c r="V67" s="3" t="e">
        <f>#REF!</f>
        <v>#REF!</v>
      </c>
    </row>
    <row r="68" spans="1:29" ht="73.5" customHeight="1">
      <c r="A68" s="9" t="s">
        <v>57</v>
      </c>
      <c r="B68" s="10" t="s">
        <v>3</v>
      </c>
      <c r="C68" s="68">
        <f>3529006140-199410</f>
        <v>3528806730</v>
      </c>
      <c r="D68" s="68">
        <v>70531700</v>
      </c>
      <c r="E68" s="68">
        <f>910000000+70000000</f>
        <v>980000000</v>
      </c>
      <c r="F68" s="56"/>
      <c r="G68" s="68">
        <f t="shared" si="1"/>
        <v>-2548806730</v>
      </c>
      <c r="H68" s="68">
        <f>E68+F68</f>
        <v>980000000</v>
      </c>
      <c r="I68" s="68">
        <v>70531700</v>
      </c>
      <c r="J68" s="76" t="s">
        <v>101</v>
      </c>
      <c r="K68" s="34"/>
      <c r="L68" s="34"/>
      <c r="M68" s="34"/>
      <c r="N68" s="22"/>
      <c r="O68" s="22"/>
      <c r="V68" s="3" t="e">
        <f>#REF!</f>
        <v>#REF!</v>
      </c>
      <c r="AC68" s="13"/>
    </row>
    <row r="69" spans="1:29" ht="16.5">
      <c r="A69" s="9" t="s">
        <v>58</v>
      </c>
      <c r="B69" s="10" t="s">
        <v>17</v>
      </c>
      <c r="C69" s="68">
        <v>168989025</v>
      </c>
      <c r="D69" s="62"/>
      <c r="E69" s="68">
        <v>168989025</v>
      </c>
      <c r="F69" s="56"/>
      <c r="G69" s="68">
        <f t="shared" si="1"/>
        <v>0</v>
      </c>
      <c r="H69" s="68">
        <f t="shared" si="2"/>
        <v>168989025</v>
      </c>
      <c r="I69" s="68"/>
      <c r="J69" s="77"/>
      <c r="K69" s="32"/>
      <c r="L69" s="32"/>
      <c r="M69" s="32"/>
      <c r="N69" s="22"/>
      <c r="O69" s="22"/>
      <c r="V69" s="3" t="e">
        <f>#REF!</f>
        <v>#REF!</v>
      </c>
      <c r="AC69" s="13"/>
    </row>
    <row r="70" spans="1:29" ht="16.5">
      <c r="A70" s="9" t="s">
        <v>56</v>
      </c>
      <c r="B70" s="10" t="s">
        <v>4</v>
      </c>
      <c r="C70" s="68">
        <v>276600000</v>
      </c>
      <c r="D70" s="62"/>
      <c r="E70" s="68">
        <v>276600000</v>
      </c>
      <c r="F70" s="56"/>
      <c r="G70" s="68">
        <f t="shared" si="1"/>
        <v>0</v>
      </c>
      <c r="H70" s="68">
        <f t="shared" si="2"/>
        <v>276600000</v>
      </c>
      <c r="I70" s="68"/>
      <c r="J70" s="77"/>
      <c r="K70" s="32"/>
      <c r="L70" s="32"/>
      <c r="M70" s="32"/>
      <c r="N70" s="22"/>
      <c r="O70" s="22"/>
      <c r="V70" s="3" t="e">
        <f>#REF!</f>
        <v>#REF!</v>
      </c>
      <c r="AC70" s="13"/>
    </row>
    <row r="71" spans="1:29" ht="16.5">
      <c r="A71" s="9" t="s">
        <v>59</v>
      </c>
      <c r="B71" s="10" t="s">
        <v>14</v>
      </c>
      <c r="C71" s="68">
        <v>0</v>
      </c>
      <c r="D71" s="62"/>
      <c r="E71" s="68">
        <v>0</v>
      </c>
      <c r="F71" s="56"/>
      <c r="G71" s="68">
        <f t="shared" si="1"/>
        <v>0</v>
      </c>
      <c r="H71" s="68">
        <f t="shared" si="2"/>
        <v>0</v>
      </c>
      <c r="I71" s="68"/>
      <c r="J71" s="77"/>
      <c r="K71" s="32"/>
      <c r="L71" s="32"/>
      <c r="M71" s="32"/>
      <c r="N71" s="22"/>
      <c r="O71" s="22"/>
      <c r="V71" s="3" t="e">
        <f>#REF!</f>
        <v>#REF!</v>
      </c>
      <c r="AC71" s="13"/>
    </row>
    <row r="72" spans="1:29" ht="16.5">
      <c r="A72" s="9" t="s">
        <v>60</v>
      </c>
      <c r="B72" s="10" t="s">
        <v>11</v>
      </c>
      <c r="C72" s="68">
        <v>21216014</v>
      </c>
      <c r="D72" s="62"/>
      <c r="E72" s="68">
        <v>21216014</v>
      </c>
      <c r="F72" s="56"/>
      <c r="G72" s="68">
        <f t="shared" si="1"/>
        <v>0</v>
      </c>
      <c r="H72" s="68">
        <f t="shared" si="2"/>
        <v>21216014</v>
      </c>
      <c r="I72" s="68"/>
      <c r="J72" s="77"/>
      <c r="K72" s="32"/>
      <c r="L72" s="32"/>
      <c r="M72" s="32"/>
      <c r="N72" s="22"/>
      <c r="O72" s="22"/>
      <c r="V72" s="3" t="e">
        <f>#REF!</f>
        <v>#REF!</v>
      </c>
      <c r="AC72" s="13"/>
    </row>
    <row r="73" spans="1:22" ht="16.5">
      <c r="A73" s="9" t="s">
        <v>61</v>
      </c>
      <c r="B73" s="10" t="s">
        <v>5</v>
      </c>
      <c r="C73" s="68">
        <v>99472000</v>
      </c>
      <c r="D73" s="62"/>
      <c r="E73" s="68">
        <v>99472000</v>
      </c>
      <c r="F73" s="56"/>
      <c r="G73" s="68">
        <f t="shared" si="1"/>
        <v>0</v>
      </c>
      <c r="H73" s="68">
        <f t="shared" si="2"/>
        <v>99472000</v>
      </c>
      <c r="I73" s="68"/>
      <c r="J73" s="77"/>
      <c r="K73" s="32"/>
      <c r="L73" s="32"/>
      <c r="M73" s="32"/>
      <c r="N73" s="22"/>
      <c r="O73" s="22"/>
      <c r="V73" s="3" t="e">
        <f>#REF!</f>
        <v>#REF!</v>
      </c>
    </row>
    <row r="74" spans="1:22" ht="16.5">
      <c r="A74" s="9" t="s">
        <v>62</v>
      </c>
      <c r="B74" s="10" t="s">
        <v>6</v>
      </c>
      <c r="C74" s="68">
        <v>0</v>
      </c>
      <c r="D74" s="62"/>
      <c r="E74" s="68">
        <v>0</v>
      </c>
      <c r="F74" s="56"/>
      <c r="G74" s="68">
        <f aca="true" t="shared" si="10" ref="G74:G134">H74-C74</f>
        <v>0</v>
      </c>
      <c r="H74" s="68">
        <f t="shared" si="2"/>
        <v>0</v>
      </c>
      <c r="I74" s="68"/>
      <c r="J74" s="77"/>
      <c r="K74" s="32"/>
      <c r="L74" s="32"/>
      <c r="M74" s="32"/>
      <c r="N74" s="22"/>
      <c r="O74" s="22"/>
      <c r="V74" s="3" t="e">
        <f>#REF!</f>
        <v>#REF!</v>
      </c>
    </row>
    <row r="75" spans="1:22" ht="16.5">
      <c r="A75" s="9" t="s">
        <v>63</v>
      </c>
      <c r="B75" s="10" t="s">
        <v>15</v>
      </c>
      <c r="C75" s="68">
        <v>0</v>
      </c>
      <c r="D75" s="62"/>
      <c r="E75" s="68">
        <v>0</v>
      </c>
      <c r="F75" s="56"/>
      <c r="G75" s="68">
        <f t="shared" si="10"/>
        <v>0</v>
      </c>
      <c r="H75" s="68">
        <f aca="true" t="shared" si="11" ref="H75:H134">E75+F75</f>
        <v>0</v>
      </c>
      <c r="I75" s="68"/>
      <c r="J75" s="77"/>
      <c r="K75" s="32"/>
      <c r="L75" s="32"/>
      <c r="M75" s="32"/>
      <c r="N75" s="22"/>
      <c r="O75" s="22"/>
      <c r="V75" s="3" t="e">
        <f>#REF!</f>
        <v>#REF!</v>
      </c>
    </row>
    <row r="76" spans="1:22" ht="16.5">
      <c r="A76" s="9" t="s">
        <v>64</v>
      </c>
      <c r="B76" s="10" t="s">
        <v>7</v>
      </c>
      <c r="C76" s="68">
        <v>22440000</v>
      </c>
      <c r="D76" s="62"/>
      <c r="E76" s="68">
        <v>22440000</v>
      </c>
      <c r="F76" s="56"/>
      <c r="G76" s="68">
        <f t="shared" si="10"/>
        <v>0</v>
      </c>
      <c r="H76" s="68">
        <f t="shared" si="11"/>
        <v>22440000</v>
      </c>
      <c r="I76" s="68"/>
      <c r="J76" s="77"/>
      <c r="K76" s="32"/>
      <c r="L76" s="32"/>
      <c r="M76" s="32"/>
      <c r="N76" s="22"/>
      <c r="O76" s="22"/>
      <c r="V76" s="3" t="e">
        <f>#REF!</f>
        <v>#REF!</v>
      </c>
    </row>
    <row r="77" spans="1:22" ht="16.5">
      <c r="A77" s="9" t="s">
        <v>65</v>
      </c>
      <c r="B77" s="10" t="s">
        <v>8</v>
      </c>
      <c r="C77" s="68">
        <v>152758000</v>
      </c>
      <c r="D77" s="62"/>
      <c r="E77" s="68">
        <v>152758000</v>
      </c>
      <c r="F77" s="56"/>
      <c r="G77" s="68">
        <f t="shared" si="10"/>
        <v>0</v>
      </c>
      <c r="H77" s="68">
        <f t="shared" si="11"/>
        <v>152758000</v>
      </c>
      <c r="I77" s="68"/>
      <c r="J77" s="77"/>
      <c r="K77" s="32"/>
      <c r="L77" s="32"/>
      <c r="M77" s="32"/>
      <c r="N77" s="22"/>
      <c r="O77" s="22"/>
      <c r="V77" s="3" t="e">
        <f>#REF!</f>
        <v>#REF!</v>
      </c>
    </row>
    <row r="78" spans="1:22" ht="16.5">
      <c r="A78" s="9" t="s">
        <v>66</v>
      </c>
      <c r="B78" s="10" t="s">
        <v>18</v>
      </c>
      <c r="C78" s="68">
        <v>295744000</v>
      </c>
      <c r="D78" s="62"/>
      <c r="E78" s="68">
        <v>295744000</v>
      </c>
      <c r="F78" s="56"/>
      <c r="G78" s="68">
        <f t="shared" si="10"/>
        <v>0</v>
      </c>
      <c r="H78" s="68">
        <f t="shared" si="11"/>
        <v>295744000</v>
      </c>
      <c r="I78" s="68"/>
      <c r="J78" s="77"/>
      <c r="K78" s="32"/>
      <c r="L78" s="32"/>
      <c r="M78" s="32"/>
      <c r="N78" s="22"/>
      <c r="O78" s="22"/>
      <c r="V78" s="3" t="e">
        <f>#REF!</f>
        <v>#REF!</v>
      </c>
    </row>
    <row r="79" spans="1:22" ht="16.5">
      <c r="A79" s="9" t="s">
        <v>67</v>
      </c>
      <c r="B79" s="10" t="s">
        <v>9</v>
      </c>
      <c r="C79" s="68">
        <v>202000000</v>
      </c>
      <c r="D79" s="62"/>
      <c r="E79" s="68">
        <v>0</v>
      </c>
      <c r="F79" s="56"/>
      <c r="G79" s="68">
        <f t="shared" si="10"/>
        <v>-202000000</v>
      </c>
      <c r="H79" s="68">
        <f t="shared" si="11"/>
        <v>0</v>
      </c>
      <c r="I79" s="68"/>
      <c r="J79" s="77"/>
      <c r="K79" s="35"/>
      <c r="L79" s="35"/>
      <c r="M79" s="35"/>
      <c r="N79" s="22"/>
      <c r="O79" s="22"/>
      <c r="V79" s="3" t="e">
        <f>#REF!</f>
        <v>#REF!</v>
      </c>
    </row>
    <row r="80" spans="1:22" ht="34.5" customHeight="1">
      <c r="A80" s="7" t="s">
        <v>39</v>
      </c>
      <c r="B80" s="8" t="s">
        <v>22</v>
      </c>
      <c r="C80" s="80">
        <f>C81+C94</f>
        <v>2899241600</v>
      </c>
      <c r="D80" s="80">
        <f>D81+D94</f>
        <v>169274368</v>
      </c>
      <c r="E80" s="80">
        <f>E81+E94</f>
        <v>1739585800</v>
      </c>
      <c r="F80" s="80"/>
      <c r="G80" s="80">
        <f t="shared" si="10"/>
        <v>-1159655800</v>
      </c>
      <c r="H80" s="80">
        <f t="shared" si="11"/>
        <v>1739585800</v>
      </c>
      <c r="I80" s="80">
        <f>I81+I94</f>
        <v>169274368</v>
      </c>
      <c r="J80" s="77"/>
      <c r="K80" s="43"/>
      <c r="L80" s="43"/>
      <c r="M80" s="19"/>
      <c r="N80" s="20"/>
      <c r="O80" s="20"/>
      <c r="V80" s="3" t="e">
        <f>#REF!</f>
        <v>#REF!</v>
      </c>
    </row>
    <row r="81" spans="1:22" ht="34.5" customHeight="1">
      <c r="A81" s="7">
        <v>1</v>
      </c>
      <c r="B81" s="8" t="s">
        <v>75</v>
      </c>
      <c r="C81" s="80">
        <f>SUM(C82:C93)</f>
        <v>2289663800</v>
      </c>
      <c r="D81" s="80">
        <f>SUM(D82:D93)</f>
        <v>108274368</v>
      </c>
      <c r="E81" s="80">
        <f>SUM(E82:E93)</f>
        <v>1414668000</v>
      </c>
      <c r="F81" s="80"/>
      <c r="G81" s="80">
        <f t="shared" si="10"/>
        <v>-874995800</v>
      </c>
      <c r="H81" s="80">
        <f t="shared" si="11"/>
        <v>1414668000</v>
      </c>
      <c r="I81" s="80">
        <f>SUM(I82:I93)</f>
        <v>108274368</v>
      </c>
      <c r="J81" s="77"/>
      <c r="K81" s="22"/>
      <c r="L81" s="22"/>
      <c r="M81" s="22"/>
      <c r="N81" s="22"/>
      <c r="O81" s="22"/>
      <c r="V81" s="3" t="e">
        <f>#REF!</f>
        <v>#REF!</v>
      </c>
    </row>
    <row r="82" spans="1:22" ht="16.5">
      <c r="A82" s="9" t="s">
        <v>26</v>
      </c>
      <c r="B82" s="10" t="s">
        <v>10</v>
      </c>
      <c r="C82" s="68">
        <v>1790000</v>
      </c>
      <c r="D82" s="68">
        <v>108274368</v>
      </c>
      <c r="E82" s="68">
        <v>1790000</v>
      </c>
      <c r="F82" s="56"/>
      <c r="G82" s="68">
        <f t="shared" si="10"/>
        <v>0</v>
      </c>
      <c r="H82" s="68">
        <f t="shared" si="11"/>
        <v>1790000</v>
      </c>
      <c r="I82" s="68">
        <v>108274368</v>
      </c>
      <c r="J82" s="77"/>
      <c r="K82" s="44"/>
      <c r="L82" s="44"/>
      <c r="M82" s="34"/>
      <c r="N82" s="22"/>
      <c r="O82" s="22"/>
      <c r="V82" s="3" t="e">
        <f>#REF!</f>
        <v>#REF!</v>
      </c>
    </row>
    <row r="83" spans="1:22" ht="16.5">
      <c r="A83" s="9" t="s">
        <v>29</v>
      </c>
      <c r="B83" s="10" t="s">
        <v>17</v>
      </c>
      <c r="C83" s="68">
        <v>335000000</v>
      </c>
      <c r="D83" s="62"/>
      <c r="E83" s="68">
        <v>335000000</v>
      </c>
      <c r="F83" s="56"/>
      <c r="G83" s="68">
        <f t="shared" si="10"/>
        <v>0</v>
      </c>
      <c r="H83" s="68">
        <f t="shared" si="11"/>
        <v>335000000</v>
      </c>
      <c r="I83" s="60"/>
      <c r="J83" s="76"/>
      <c r="K83" s="32"/>
      <c r="L83" s="32"/>
      <c r="M83" s="32"/>
      <c r="N83" s="22"/>
      <c r="O83" s="22"/>
      <c r="V83" s="3" t="e">
        <f>#REF!</f>
        <v>#REF!</v>
      </c>
    </row>
    <row r="84" spans="1:22" ht="45">
      <c r="A84" s="9" t="s">
        <v>30</v>
      </c>
      <c r="B84" s="10" t="s">
        <v>4</v>
      </c>
      <c r="C84" s="68">
        <f>535205800</f>
        <v>535205800</v>
      </c>
      <c r="D84" s="62"/>
      <c r="E84" s="68">
        <v>0</v>
      </c>
      <c r="F84" s="56"/>
      <c r="G84" s="68">
        <f t="shared" si="10"/>
        <v>-535205800</v>
      </c>
      <c r="H84" s="68">
        <f t="shared" si="11"/>
        <v>0</v>
      </c>
      <c r="I84" s="60"/>
      <c r="J84" s="76" t="s">
        <v>102</v>
      </c>
      <c r="K84" s="32"/>
      <c r="L84" s="32"/>
      <c r="M84" s="32"/>
      <c r="N84" s="22"/>
      <c r="O84" s="22"/>
      <c r="V84" s="3" t="e">
        <f>#REF!</f>
        <v>#REF!</v>
      </c>
    </row>
    <row r="85" spans="1:22" ht="16.5">
      <c r="A85" s="9" t="s">
        <v>31</v>
      </c>
      <c r="B85" s="10" t="s">
        <v>14</v>
      </c>
      <c r="C85" s="68">
        <v>163678000</v>
      </c>
      <c r="D85" s="62"/>
      <c r="E85" s="68">
        <v>163678000</v>
      </c>
      <c r="F85" s="56"/>
      <c r="G85" s="68">
        <f t="shared" si="10"/>
        <v>0</v>
      </c>
      <c r="H85" s="68">
        <f t="shared" si="11"/>
        <v>163678000</v>
      </c>
      <c r="I85" s="60"/>
      <c r="J85" s="76"/>
      <c r="K85" s="32"/>
      <c r="L85" s="32"/>
      <c r="M85" s="32"/>
      <c r="N85" s="22"/>
      <c r="O85" s="22"/>
      <c r="V85" s="3" t="e">
        <f>#REF!</f>
        <v>#REF!</v>
      </c>
    </row>
    <row r="86" spans="1:22" ht="16.5">
      <c r="A86" s="9" t="s">
        <v>32</v>
      </c>
      <c r="B86" s="10" t="s">
        <v>11</v>
      </c>
      <c r="C86" s="68">
        <v>189560000</v>
      </c>
      <c r="D86" s="62"/>
      <c r="E86" s="68">
        <v>189560000</v>
      </c>
      <c r="F86" s="56"/>
      <c r="G86" s="68">
        <f t="shared" si="10"/>
        <v>0</v>
      </c>
      <c r="H86" s="68">
        <f t="shared" si="11"/>
        <v>189560000</v>
      </c>
      <c r="I86" s="60"/>
      <c r="J86" s="76"/>
      <c r="K86" s="32"/>
      <c r="L86" s="32"/>
      <c r="M86" s="32"/>
      <c r="N86" s="22"/>
      <c r="O86" s="22"/>
      <c r="V86" s="3" t="e">
        <f>#REF!</f>
        <v>#REF!</v>
      </c>
    </row>
    <row r="87" spans="1:22" ht="16.5">
      <c r="A87" s="9" t="s">
        <v>33</v>
      </c>
      <c r="B87" s="10" t="s">
        <v>5</v>
      </c>
      <c r="C87" s="68">
        <v>368000000</v>
      </c>
      <c r="D87" s="62"/>
      <c r="E87" s="68">
        <v>368000000</v>
      </c>
      <c r="F87" s="56"/>
      <c r="G87" s="68">
        <f t="shared" si="10"/>
        <v>0</v>
      </c>
      <c r="H87" s="68">
        <f t="shared" si="11"/>
        <v>368000000</v>
      </c>
      <c r="I87" s="60"/>
      <c r="J87" s="76"/>
      <c r="K87" s="32"/>
      <c r="L87" s="32"/>
      <c r="M87" s="32"/>
      <c r="N87" s="22"/>
      <c r="O87" s="22"/>
      <c r="V87" s="3" t="e">
        <f>#REF!</f>
        <v>#REF!</v>
      </c>
    </row>
    <row r="88" spans="1:22" ht="45">
      <c r="A88" s="9" t="s">
        <v>34</v>
      </c>
      <c r="B88" s="10" t="s">
        <v>6</v>
      </c>
      <c r="C88" s="68">
        <v>222430000</v>
      </c>
      <c r="D88" s="62"/>
      <c r="E88" s="68"/>
      <c r="F88" s="56"/>
      <c r="G88" s="68">
        <f t="shared" si="10"/>
        <v>-222430000</v>
      </c>
      <c r="H88" s="68">
        <f t="shared" si="11"/>
        <v>0</v>
      </c>
      <c r="I88" s="60"/>
      <c r="J88" s="76" t="s">
        <v>92</v>
      </c>
      <c r="K88" s="32"/>
      <c r="L88" s="32"/>
      <c r="M88" s="32"/>
      <c r="N88" s="22"/>
      <c r="O88" s="22"/>
      <c r="V88" s="3" t="e">
        <f>#REF!</f>
        <v>#REF!</v>
      </c>
    </row>
    <row r="89" spans="1:22" ht="16.5">
      <c r="A89" s="9" t="s">
        <v>35</v>
      </c>
      <c r="B89" s="10" t="s">
        <v>15</v>
      </c>
      <c r="C89" s="68">
        <v>306000000</v>
      </c>
      <c r="D89" s="62"/>
      <c r="E89" s="68">
        <v>306000000</v>
      </c>
      <c r="F89" s="56"/>
      <c r="G89" s="68">
        <f t="shared" si="10"/>
        <v>0</v>
      </c>
      <c r="H89" s="68">
        <f t="shared" si="11"/>
        <v>306000000</v>
      </c>
      <c r="I89" s="60"/>
      <c r="J89" s="76"/>
      <c r="K89" s="32"/>
      <c r="L89" s="32"/>
      <c r="M89" s="32"/>
      <c r="N89" s="22"/>
      <c r="O89" s="22"/>
      <c r="V89" s="3" t="e">
        <f>#REF!</f>
        <v>#REF!</v>
      </c>
    </row>
    <row r="90" spans="1:22" ht="16.5">
      <c r="A90" s="9" t="s">
        <v>36</v>
      </c>
      <c r="B90" s="10" t="s">
        <v>7</v>
      </c>
      <c r="C90" s="68">
        <v>0</v>
      </c>
      <c r="D90" s="62"/>
      <c r="E90" s="68">
        <v>0</v>
      </c>
      <c r="F90" s="56"/>
      <c r="G90" s="68">
        <f t="shared" si="10"/>
        <v>0</v>
      </c>
      <c r="H90" s="68">
        <f t="shared" si="11"/>
        <v>0</v>
      </c>
      <c r="I90" s="60"/>
      <c r="J90" s="76"/>
      <c r="K90" s="32"/>
      <c r="L90" s="32"/>
      <c r="M90" s="32"/>
      <c r="N90" s="22"/>
      <c r="O90" s="22"/>
      <c r="V90" s="3" t="e">
        <f>#REF!</f>
        <v>#REF!</v>
      </c>
    </row>
    <row r="91" spans="1:22" ht="16.5">
      <c r="A91" s="9" t="s">
        <v>37</v>
      </c>
      <c r="B91" s="10" t="s">
        <v>8</v>
      </c>
      <c r="C91" s="68">
        <v>0</v>
      </c>
      <c r="D91" s="62"/>
      <c r="E91" s="68">
        <v>0</v>
      </c>
      <c r="F91" s="56"/>
      <c r="G91" s="68">
        <f t="shared" si="10"/>
        <v>0</v>
      </c>
      <c r="H91" s="68">
        <f t="shared" si="11"/>
        <v>0</v>
      </c>
      <c r="I91" s="60"/>
      <c r="J91" s="76"/>
      <c r="K91" s="32"/>
      <c r="L91" s="32"/>
      <c r="M91" s="32"/>
      <c r="N91" s="22"/>
      <c r="O91" s="22"/>
      <c r="V91" s="3" t="e">
        <f>#REF!</f>
        <v>#REF!</v>
      </c>
    </row>
    <row r="92" spans="1:25" ht="45">
      <c r="A92" s="9" t="s">
        <v>38</v>
      </c>
      <c r="B92" s="10" t="s">
        <v>18</v>
      </c>
      <c r="C92" s="68">
        <v>168000000</v>
      </c>
      <c r="D92" s="62"/>
      <c r="E92" s="68">
        <v>50640000</v>
      </c>
      <c r="F92" s="56"/>
      <c r="G92" s="68">
        <f t="shared" si="10"/>
        <v>-117360000</v>
      </c>
      <c r="H92" s="68">
        <f t="shared" si="11"/>
        <v>50640000</v>
      </c>
      <c r="I92" s="60"/>
      <c r="J92" s="76" t="s">
        <v>103</v>
      </c>
      <c r="K92" s="32"/>
      <c r="L92" s="32"/>
      <c r="M92" s="32"/>
      <c r="N92" s="22"/>
      <c r="O92" s="22"/>
      <c r="V92" s="3" t="e">
        <f>#REF!</f>
        <v>#REF!</v>
      </c>
      <c r="Y92" s="13">
        <f>C92-117360000</f>
        <v>50640000</v>
      </c>
    </row>
    <row r="93" spans="1:22" ht="16.5">
      <c r="A93" s="9" t="s">
        <v>55</v>
      </c>
      <c r="B93" s="10" t="s">
        <v>9</v>
      </c>
      <c r="C93" s="68">
        <v>0</v>
      </c>
      <c r="D93" s="62"/>
      <c r="E93" s="68">
        <v>0</v>
      </c>
      <c r="F93" s="56"/>
      <c r="G93" s="68">
        <f t="shared" si="10"/>
        <v>0</v>
      </c>
      <c r="H93" s="68">
        <f t="shared" si="11"/>
        <v>0</v>
      </c>
      <c r="I93" s="64"/>
      <c r="J93" s="78"/>
      <c r="K93" s="35"/>
      <c r="L93" s="35"/>
      <c r="M93" s="35"/>
      <c r="N93" s="22"/>
      <c r="O93" s="22"/>
      <c r="V93" s="3" t="e">
        <f>#REF!</f>
        <v>#REF!</v>
      </c>
    </row>
    <row r="94" spans="1:22" ht="45" customHeight="1">
      <c r="A94" s="7">
        <v>2</v>
      </c>
      <c r="B94" s="8" t="s">
        <v>76</v>
      </c>
      <c r="C94" s="80">
        <f>SUM(C95:C106)</f>
        <v>609577800</v>
      </c>
      <c r="D94" s="80">
        <f>SUM(D95:D106)</f>
        <v>61000000</v>
      </c>
      <c r="E94" s="80">
        <f>SUM(E95:E106)</f>
        <v>324917800</v>
      </c>
      <c r="F94" s="56"/>
      <c r="G94" s="80">
        <f t="shared" si="10"/>
        <v>-284660000</v>
      </c>
      <c r="H94" s="80">
        <f t="shared" si="11"/>
        <v>324917800</v>
      </c>
      <c r="I94" s="80">
        <f>SUM(I95:I106)</f>
        <v>61000000</v>
      </c>
      <c r="J94" s="77"/>
      <c r="K94" s="22"/>
      <c r="L94" s="22"/>
      <c r="M94" s="22"/>
      <c r="N94" s="22"/>
      <c r="O94" s="22"/>
      <c r="V94" s="3" t="e">
        <f>#REF!</f>
        <v>#REF!</v>
      </c>
    </row>
    <row r="95" spans="1:22" ht="40.5" customHeight="1">
      <c r="A95" s="9" t="s">
        <v>41</v>
      </c>
      <c r="B95" s="10" t="s">
        <v>3</v>
      </c>
      <c r="C95" s="68">
        <v>484660000</v>
      </c>
      <c r="D95" s="68">
        <v>61000000</v>
      </c>
      <c r="E95" s="68">
        <v>0</v>
      </c>
      <c r="F95" s="56"/>
      <c r="G95" s="68">
        <f t="shared" si="10"/>
        <v>-484660000</v>
      </c>
      <c r="H95" s="68">
        <f t="shared" si="11"/>
        <v>0</v>
      </c>
      <c r="I95" s="68">
        <v>61000000</v>
      </c>
      <c r="J95" s="76" t="s">
        <v>104</v>
      </c>
      <c r="K95" s="34"/>
      <c r="L95" s="34"/>
      <c r="M95" s="34"/>
      <c r="N95" s="22"/>
      <c r="O95" s="22"/>
      <c r="V95" s="3" t="e">
        <f>#REF!</f>
        <v>#REF!</v>
      </c>
    </row>
    <row r="96" spans="1:22" ht="16.5">
      <c r="A96" s="9" t="s">
        <v>42</v>
      </c>
      <c r="B96" s="10" t="s">
        <v>17</v>
      </c>
      <c r="C96" s="68">
        <v>0</v>
      </c>
      <c r="D96" s="62"/>
      <c r="E96" s="68">
        <v>0</v>
      </c>
      <c r="F96" s="56"/>
      <c r="G96" s="68">
        <f t="shared" si="10"/>
        <v>0</v>
      </c>
      <c r="H96" s="68">
        <f t="shared" si="11"/>
        <v>0</v>
      </c>
      <c r="I96" s="68"/>
      <c r="J96" s="77"/>
      <c r="K96" s="32"/>
      <c r="L96" s="32"/>
      <c r="M96" s="32"/>
      <c r="N96" s="22"/>
      <c r="O96" s="22"/>
      <c r="Q96" s="3">
        <v>0</v>
      </c>
      <c r="V96" s="3" t="e">
        <f>#REF!</f>
        <v>#REF!</v>
      </c>
    </row>
    <row r="97" spans="1:22" ht="16.5">
      <c r="A97" s="9" t="s">
        <v>44</v>
      </c>
      <c r="B97" s="10" t="s">
        <v>4</v>
      </c>
      <c r="C97" s="68">
        <v>90900000</v>
      </c>
      <c r="D97" s="62"/>
      <c r="E97" s="68">
        <v>90900000</v>
      </c>
      <c r="F97" s="56"/>
      <c r="G97" s="68">
        <f t="shared" si="10"/>
        <v>0</v>
      </c>
      <c r="H97" s="68">
        <f t="shared" si="11"/>
        <v>90900000</v>
      </c>
      <c r="I97" s="68"/>
      <c r="J97" s="77"/>
      <c r="K97" s="32"/>
      <c r="L97" s="32"/>
      <c r="M97" s="32"/>
      <c r="N97" s="22"/>
      <c r="O97" s="22"/>
      <c r="V97" s="3" t="e">
        <f>#REF!</f>
        <v>#REF!</v>
      </c>
    </row>
    <row r="98" spans="1:22" ht="16.5">
      <c r="A98" s="9" t="s">
        <v>45</v>
      </c>
      <c r="B98" s="10" t="s">
        <v>14</v>
      </c>
      <c r="C98" s="68">
        <v>0</v>
      </c>
      <c r="D98" s="62"/>
      <c r="E98" s="68">
        <v>0</v>
      </c>
      <c r="F98" s="56"/>
      <c r="G98" s="68">
        <f t="shared" si="10"/>
        <v>0</v>
      </c>
      <c r="H98" s="68">
        <f t="shared" si="11"/>
        <v>0</v>
      </c>
      <c r="I98" s="68"/>
      <c r="J98" s="77"/>
      <c r="K98" s="32"/>
      <c r="L98" s="32"/>
      <c r="M98" s="32"/>
      <c r="N98" s="22"/>
      <c r="O98" s="22"/>
      <c r="V98" s="3" t="e">
        <f>#REF!</f>
        <v>#REF!</v>
      </c>
    </row>
    <row r="99" spans="1:22" ht="16.5">
      <c r="A99" s="9" t="s">
        <v>46</v>
      </c>
      <c r="B99" s="10" t="s">
        <v>11</v>
      </c>
      <c r="C99" s="68">
        <v>0</v>
      </c>
      <c r="D99" s="62"/>
      <c r="E99" s="68">
        <v>0</v>
      </c>
      <c r="F99" s="56"/>
      <c r="G99" s="68">
        <f t="shared" si="10"/>
        <v>0</v>
      </c>
      <c r="H99" s="68">
        <f t="shared" si="11"/>
        <v>0</v>
      </c>
      <c r="I99" s="68"/>
      <c r="J99" s="77"/>
      <c r="K99" s="32"/>
      <c r="L99" s="32"/>
      <c r="M99" s="32"/>
      <c r="N99" s="22"/>
      <c r="O99" s="22"/>
      <c r="V99" s="3" t="e">
        <f>#REF!</f>
        <v>#REF!</v>
      </c>
    </row>
    <row r="100" spans="1:22" ht="30">
      <c r="A100" s="9" t="s">
        <v>47</v>
      </c>
      <c r="B100" s="10" t="s">
        <v>5</v>
      </c>
      <c r="C100" s="68">
        <v>0</v>
      </c>
      <c r="D100" s="62"/>
      <c r="E100" s="68">
        <v>200000000</v>
      </c>
      <c r="F100" s="56"/>
      <c r="G100" s="68">
        <f t="shared" si="10"/>
        <v>200000000</v>
      </c>
      <c r="H100" s="68">
        <f t="shared" si="11"/>
        <v>200000000</v>
      </c>
      <c r="I100" s="68"/>
      <c r="J100" s="77" t="s">
        <v>105</v>
      </c>
      <c r="K100" s="32"/>
      <c r="L100" s="32"/>
      <c r="M100" s="32"/>
      <c r="N100" s="22"/>
      <c r="O100" s="22"/>
      <c r="V100" s="3" t="e">
        <f>#REF!</f>
        <v>#REF!</v>
      </c>
    </row>
    <row r="101" spans="1:22" ht="16.5">
      <c r="A101" s="9" t="s">
        <v>48</v>
      </c>
      <c r="B101" s="10" t="s">
        <v>6</v>
      </c>
      <c r="C101" s="68">
        <v>0</v>
      </c>
      <c r="D101" s="62"/>
      <c r="E101" s="68">
        <v>0</v>
      </c>
      <c r="F101" s="56"/>
      <c r="G101" s="68">
        <f t="shared" si="10"/>
        <v>0</v>
      </c>
      <c r="H101" s="68">
        <f t="shared" si="11"/>
        <v>0</v>
      </c>
      <c r="I101" s="68"/>
      <c r="J101" s="77"/>
      <c r="K101" s="32"/>
      <c r="L101" s="32"/>
      <c r="M101" s="32"/>
      <c r="N101" s="22"/>
      <c r="O101" s="22"/>
      <c r="V101" s="3" t="e">
        <f>#REF!</f>
        <v>#REF!</v>
      </c>
    </row>
    <row r="102" spans="1:22" ht="16.5">
      <c r="A102" s="9" t="s">
        <v>49</v>
      </c>
      <c r="B102" s="10" t="s">
        <v>15</v>
      </c>
      <c r="C102" s="68">
        <v>0</v>
      </c>
      <c r="D102" s="62"/>
      <c r="E102" s="68">
        <v>0</v>
      </c>
      <c r="F102" s="56"/>
      <c r="G102" s="68">
        <f t="shared" si="10"/>
        <v>0</v>
      </c>
      <c r="H102" s="68">
        <f t="shared" si="11"/>
        <v>0</v>
      </c>
      <c r="I102" s="68"/>
      <c r="J102" s="77"/>
      <c r="K102" s="32"/>
      <c r="L102" s="32"/>
      <c r="M102" s="32"/>
      <c r="N102" s="22"/>
      <c r="O102" s="22"/>
      <c r="V102" s="3" t="e">
        <f>#REF!</f>
        <v>#REF!</v>
      </c>
    </row>
    <row r="103" spans="1:22" ht="16.5">
      <c r="A103" s="9" t="s">
        <v>50</v>
      </c>
      <c r="B103" s="10" t="s">
        <v>7</v>
      </c>
      <c r="C103" s="68">
        <v>34017800</v>
      </c>
      <c r="D103" s="62"/>
      <c r="E103" s="68">
        <v>34017800</v>
      </c>
      <c r="F103" s="56"/>
      <c r="G103" s="68">
        <f t="shared" si="10"/>
        <v>0</v>
      </c>
      <c r="H103" s="68">
        <f t="shared" si="11"/>
        <v>34017800</v>
      </c>
      <c r="I103" s="68"/>
      <c r="J103" s="77"/>
      <c r="K103" s="32"/>
      <c r="L103" s="32"/>
      <c r="M103" s="32"/>
      <c r="N103" s="22"/>
      <c r="O103" s="22"/>
      <c r="V103" s="3" t="e">
        <f>#REF!</f>
        <v>#REF!</v>
      </c>
    </row>
    <row r="104" spans="1:22" ht="16.5">
      <c r="A104" s="9" t="s">
        <v>51</v>
      </c>
      <c r="B104" s="10" t="s">
        <v>8</v>
      </c>
      <c r="C104" s="68">
        <v>0</v>
      </c>
      <c r="D104" s="62"/>
      <c r="E104" s="68">
        <v>0</v>
      </c>
      <c r="F104" s="56"/>
      <c r="G104" s="68">
        <f t="shared" si="10"/>
        <v>0</v>
      </c>
      <c r="H104" s="68">
        <f t="shared" si="11"/>
        <v>0</v>
      </c>
      <c r="I104" s="68"/>
      <c r="J104" s="77"/>
      <c r="K104" s="32">
        <f>C103+C90</f>
        <v>34017800</v>
      </c>
      <c r="L104" s="32"/>
      <c r="M104" s="32"/>
      <c r="N104" s="22"/>
      <c r="O104" s="22"/>
      <c r="V104" s="3" t="e">
        <f>#REF!</f>
        <v>#REF!</v>
      </c>
    </row>
    <row r="105" spans="1:22" ht="16.5">
      <c r="A105" s="9" t="s">
        <v>52</v>
      </c>
      <c r="B105" s="10" t="s">
        <v>18</v>
      </c>
      <c r="C105" s="68">
        <v>0</v>
      </c>
      <c r="D105" s="62"/>
      <c r="E105" s="68">
        <v>0</v>
      </c>
      <c r="F105" s="56"/>
      <c r="G105" s="68">
        <f t="shared" si="10"/>
        <v>0</v>
      </c>
      <c r="H105" s="68">
        <f t="shared" si="11"/>
        <v>0</v>
      </c>
      <c r="I105" s="68"/>
      <c r="J105" s="77"/>
      <c r="K105" s="32"/>
      <c r="L105" s="32"/>
      <c r="M105" s="32"/>
      <c r="N105" s="22"/>
      <c r="O105" s="22"/>
      <c r="V105" s="3" t="e">
        <f>#REF!</f>
        <v>#REF!</v>
      </c>
    </row>
    <row r="106" spans="1:22" ht="16.5">
      <c r="A106" s="9" t="s">
        <v>53</v>
      </c>
      <c r="B106" s="10" t="s">
        <v>9</v>
      </c>
      <c r="C106" s="68">
        <v>0</v>
      </c>
      <c r="D106" s="62"/>
      <c r="E106" s="68">
        <v>0</v>
      </c>
      <c r="F106" s="56"/>
      <c r="G106" s="68">
        <f t="shared" si="10"/>
        <v>0</v>
      </c>
      <c r="H106" s="68">
        <f t="shared" si="11"/>
        <v>0</v>
      </c>
      <c r="I106" s="68"/>
      <c r="J106" s="77"/>
      <c r="K106" s="35"/>
      <c r="L106" s="35"/>
      <c r="M106" s="35"/>
      <c r="N106" s="22"/>
      <c r="O106" s="22"/>
      <c r="V106" s="3" t="e">
        <f>#REF!</f>
        <v>#REF!</v>
      </c>
    </row>
    <row r="107" spans="1:22" ht="46.5" customHeight="1">
      <c r="A107" s="7" t="s">
        <v>40</v>
      </c>
      <c r="B107" s="8" t="s">
        <v>43</v>
      </c>
      <c r="C107" s="80">
        <f>C108+C121</f>
        <v>1237131202</v>
      </c>
      <c r="D107" s="80">
        <f>D108+D121</f>
        <v>99000000</v>
      </c>
      <c r="E107" s="80">
        <f>E108+E121</f>
        <v>529238092</v>
      </c>
      <c r="F107" s="56"/>
      <c r="G107" s="80">
        <f t="shared" si="10"/>
        <v>-707893110</v>
      </c>
      <c r="H107" s="80">
        <f t="shared" si="11"/>
        <v>529238092</v>
      </c>
      <c r="I107" s="57">
        <f>I108+I121</f>
        <v>99000000</v>
      </c>
      <c r="J107" s="75"/>
      <c r="K107" s="19"/>
      <c r="L107" s="19"/>
      <c r="M107" s="19"/>
      <c r="N107" s="20"/>
      <c r="O107" s="20"/>
      <c r="V107" s="3" t="e">
        <f>#REF!</f>
        <v>#REF!</v>
      </c>
    </row>
    <row r="108" spans="1:22" ht="44.25" customHeight="1">
      <c r="A108" s="7">
        <v>1</v>
      </c>
      <c r="B108" s="8" t="s">
        <v>24</v>
      </c>
      <c r="C108" s="80">
        <f>SUM(C109:C120)</f>
        <v>471597482</v>
      </c>
      <c r="D108" s="80">
        <f>SUM(D109:D120)</f>
        <v>83000000</v>
      </c>
      <c r="E108" s="80">
        <f>SUM(E109:E120)</f>
        <v>309145792</v>
      </c>
      <c r="F108" s="56"/>
      <c r="G108" s="80">
        <f t="shared" si="10"/>
        <v>-162451690</v>
      </c>
      <c r="H108" s="80">
        <f t="shared" si="11"/>
        <v>309145792</v>
      </c>
      <c r="I108" s="80">
        <f>SUM(I109:I120)</f>
        <v>83000000</v>
      </c>
      <c r="J108" s="77"/>
      <c r="K108" s="22"/>
      <c r="L108" s="22"/>
      <c r="M108" s="22"/>
      <c r="N108" s="22"/>
      <c r="O108" s="22"/>
      <c r="V108" s="3" t="e">
        <f>#REF!</f>
        <v>#REF!</v>
      </c>
    </row>
    <row r="109" spans="1:22" ht="34.5" customHeight="1">
      <c r="A109" s="9" t="s">
        <v>26</v>
      </c>
      <c r="B109" s="10" t="s">
        <v>3</v>
      </c>
      <c r="C109" s="68">
        <v>129748996</v>
      </c>
      <c r="D109" s="68">
        <v>83000000</v>
      </c>
      <c r="E109" s="68">
        <v>0</v>
      </c>
      <c r="F109" s="56"/>
      <c r="G109" s="68">
        <f t="shared" si="10"/>
        <v>-129748996</v>
      </c>
      <c r="H109" s="68">
        <f t="shared" si="11"/>
        <v>0</v>
      </c>
      <c r="I109" s="68">
        <v>83000000</v>
      </c>
      <c r="J109" s="87" t="s">
        <v>104</v>
      </c>
      <c r="K109" s="34"/>
      <c r="L109" s="34"/>
      <c r="M109" s="34"/>
      <c r="N109" s="22"/>
      <c r="O109" s="22"/>
      <c r="V109" s="3" t="e">
        <f>#REF!</f>
        <v>#REF!</v>
      </c>
    </row>
    <row r="110" spans="1:25" ht="21" customHeight="1">
      <c r="A110" s="9" t="s">
        <v>29</v>
      </c>
      <c r="B110" s="10" t="s">
        <v>17</v>
      </c>
      <c r="C110" s="68">
        <v>130419694</v>
      </c>
      <c r="D110" s="62"/>
      <c r="E110" s="68">
        <v>97717000</v>
      </c>
      <c r="F110" s="56"/>
      <c r="G110" s="68">
        <f t="shared" si="10"/>
        <v>-32702694</v>
      </c>
      <c r="H110" s="68">
        <f t="shared" si="11"/>
        <v>97717000</v>
      </c>
      <c r="I110" s="60"/>
      <c r="J110" s="88"/>
      <c r="K110" s="32"/>
      <c r="L110" s="32"/>
      <c r="M110" s="32"/>
      <c r="N110" s="22"/>
      <c r="O110" s="22"/>
      <c r="Q110" s="3">
        <f>112.978-97.717</f>
        <v>15.260999999999996</v>
      </c>
      <c r="V110" s="3" t="e">
        <f>#REF!</f>
        <v>#REF!</v>
      </c>
      <c r="Y110" s="13">
        <f>C110-97717000</f>
        <v>32702694</v>
      </c>
    </row>
    <row r="111" spans="1:22" ht="16.5">
      <c r="A111" s="9" t="s">
        <v>30</v>
      </c>
      <c r="B111" s="10" t="s">
        <v>4</v>
      </c>
      <c r="C111" s="68">
        <v>158520000</v>
      </c>
      <c r="D111" s="62"/>
      <c r="E111" s="68">
        <v>158520000</v>
      </c>
      <c r="F111" s="56"/>
      <c r="G111" s="68">
        <f t="shared" si="10"/>
        <v>0</v>
      </c>
      <c r="H111" s="68">
        <f t="shared" si="11"/>
        <v>158520000</v>
      </c>
      <c r="I111" s="60"/>
      <c r="J111" s="76"/>
      <c r="K111" s="32"/>
      <c r="L111" s="32"/>
      <c r="M111" s="32"/>
      <c r="N111" s="22"/>
      <c r="O111" s="22"/>
      <c r="V111" s="3" t="e">
        <f>#REF!</f>
        <v>#REF!</v>
      </c>
    </row>
    <row r="112" spans="1:22" ht="16.5">
      <c r="A112" s="9" t="s">
        <v>31</v>
      </c>
      <c r="B112" s="10" t="s">
        <v>14</v>
      </c>
      <c r="C112" s="68">
        <v>0</v>
      </c>
      <c r="D112" s="62"/>
      <c r="E112" s="68">
        <v>0</v>
      </c>
      <c r="F112" s="56"/>
      <c r="G112" s="68">
        <f t="shared" si="10"/>
        <v>0</v>
      </c>
      <c r="H112" s="68">
        <f t="shared" si="11"/>
        <v>0</v>
      </c>
      <c r="I112" s="60"/>
      <c r="J112" s="76"/>
      <c r="K112" s="32"/>
      <c r="L112" s="32"/>
      <c r="M112" s="32"/>
      <c r="N112" s="22"/>
      <c r="O112" s="22"/>
      <c r="V112" s="3" t="e">
        <f>#REF!</f>
        <v>#REF!</v>
      </c>
    </row>
    <row r="113" spans="1:22" ht="16.5">
      <c r="A113" s="9" t="s">
        <v>32</v>
      </c>
      <c r="B113" s="10" t="s">
        <v>11</v>
      </c>
      <c r="C113" s="68">
        <v>0</v>
      </c>
      <c r="D113" s="62"/>
      <c r="E113" s="68">
        <v>0</v>
      </c>
      <c r="F113" s="56"/>
      <c r="G113" s="68">
        <f t="shared" si="10"/>
        <v>0</v>
      </c>
      <c r="H113" s="68">
        <f t="shared" si="11"/>
        <v>0</v>
      </c>
      <c r="I113" s="60"/>
      <c r="J113" s="76"/>
      <c r="K113" s="32"/>
      <c r="L113" s="32"/>
      <c r="M113" s="32"/>
      <c r="N113" s="22"/>
      <c r="O113" s="22"/>
      <c r="V113" s="3" t="e">
        <f>#REF!</f>
        <v>#REF!</v>
      </c>
    </row>
    <row r="114" spans="1:22" ht="16.5">
      <c r="A114" s="9" t="s">
        <v>33</v>
      </c>
      <c r="B114" s="10" t="s">
        <v>5</v>
      </c>
      <c r="C114" s="68">
        <v>0</v>
      </c>
      <c r="D114" s="62"/>
      <c r="E114" s="68">
        <v>0</v>
      </c>
      <c r="F114" s="56"/>
      <c r="G114" s="68">
        <f t="shared" si="10"/>
        <v>0</v>
      </c>
      <c r="H114" s="68">
        <f t="shared" si="11"/>
        <v>0</v>
      </c>
      <c r="I114" s="60"/>
      <c r="J114" s="76"/>
      <c r="K114" s="32"/>
      <c r="L114" s="32"/>
      <c r="M114" s="32"/>
      <c r="N114" s="22"/>
      <c r="O114" s="22"/>
      <c r="V114" s="3" t="e">
        <f>#REF!</f>
        <v>#REF!</v>
      </c>
    </row>
    <row r="115" spans="1:22" ht="16.5">
      <c r="A115" s="9" t="s">
        <v>34</v>
      </c>
      <c r="B115" s="10" t="s">
        <v>6</v>
      </c>
      <c r="C115" s="68">
        <v>5376792</v>
      </c>
      <c r="D115" s="62"/>
      <c r="E115" s="68">
        <v>5376792</v>
      </c>
      <c r="F115" s="56"/>
      <c r="G115" s="68">
        <f t="shared" si="10"/>
        <v>0</v>
      </c>
      <c r="H115" s="68">
        <f t="shared" si="11"/>
        <v>5376792</v>
      </c>
      <c r="I115" s="60"/>
      <c r="J115" s="76"/>
      <c r="K115" s="32"/>
      <c r="L115" s="32"/>
      <c r="M115" s="32"/>
      <c r="N115" s="22"/>
      <c r="O115" s="22"/>
      <c r="V115" s="3" t="e">
        <f>#REF!</f>
        <v>#REF!</v>
      </c>
    </row>
    <row r="116" spans="1:22" ht="16.5">
      <c r="A116" s="9" t="s">
        <v>35</v>
      </c>
      <c r="B116" s="10" t="s">
        <v>15</v>
      </c>
      <c r="C116" s="68">
        <v>0</v>
      </c>
      <c r="D116" s="62"/>
      <c r="E116" s="68">
        <v>0</v>
      </c>
      <c r="F116" s="56"/>
      <c r="G116" s="68">
        <f t="shared" si="10"/>
        <v>0</v>
      </c>
      <c r="H116" s="68">
        <f t="shared" si="11"/>
        <v>0</v>
      </c>
      <c r="I116" s="60"/>
      <c r="J116" s="76"/>
      <c r="K116" s="32"/>
      <c r="L116" s="32"/>
      <c r="M116" s="32"/>
      <c r="N116" s="22"/>
      <c r="O116" s="22"/>
      <c r="V116" s="3" t="e">
        <f>#REF!</f>
        <v>#REF!</v>
      </c>
    </row>
    <row r="117" spans="1:22" ht="16.5">
      <c r="A117" s="9" t="s">
        <v>36</v>
      </c>
      <c r="B117" s="10" t="s">
        <v>7</v>
      </c>
      <c r="C117" s="68">
        <v>0</v>
      </c>
      <c r="D117" s="62"/>
      <c r="E117" s="68">
        <v>0</v>
      </c>
      <c r="F117" s="56"/>
      <c r="G117" s="68">
        <f t="shared" si="10"/>
        <v>0</v>
      </c>
      <c r="H117" s="68">
        <f t="shared" si="11"/>
        <v>0</v>
      </c>
      <c r="I117" s="60"/>
      <c r="J117" s="76"/>
      <c r="K117" s="32"/>
      <c r="L117" s="32"/>
      <c r="M117" s="32"/>
      <c r="N117" s="22"/>
      <c r="O117" s="22"/>
      <c r="V117" s="3" t="e">
        <f>#REF!</f>
        <v>#REF!</v>
      </c>
    </row>
    <row r="118" spans="1:22" ht="16.5">
      <c r="A118" s="9" t="s">
        <v>37</v>
      </c>
      <c r="B118" s="10" t="s">
        <v>8</v>
      </c>
      <c r="C118" s="68">
        <v>12728000</v>
      </c>
      <c r="D118" s="62"/>
      <c r="E118" s="68">
        <v>12728000</v>
      </c>
      <c r="F118" s="56"/>
      <c r="G118" s="68">
        <f t="shared" si="10"/>
        <v>0</v>
      </c>
      <c r="H118" s="68">
        <f t="shared" si="11"/>
        <v>12728000</v>
      </c>
      <c r="I118" s="60"/>
      <c r="J118" s="76"/>
      <c r="K118" s="32"/>
      <c r="L118" s="32"/>
      <c r="M118" s="32"/>
      <c r="N118" s="22"/>
      <c r="O118" s="22"/>
      <c r="V118" s="3" t="e">
        <f>#REF!</f>
        <v>#REF!</v>
      </c>
    </row>
    <row r="119" spans="1:22" ht="16.5">
      <c r="A119" s="9" t="s">
        <v>38</v>
      </c>
      <c r="B119" s="10" t="s">
        <v>18</v>
      </c>
      <c r="C119" s="68">
        <v>34804000</v>
      </c>
      <c r="D119" s="62"/>
      <c r="E119" s="68">
        <v>34804000</v>
      </c>
      <c r="F119" s="56"/>
      <c r="G119" s="68">
        <f t="shared" si="10"/>
        <v>0</v>
      </c>
      <c r="H119" s="68">
        <f t="shared" si="11"/>
        <v>34804000</v>
      </c>
      <c r="I119" s="60"/>
      <c r="J119" s="76"/>
      <c r="K119" s="32"/>
      <c r="L119" s="32"/>
      <c r="M119" s="32"/>
      <c r="N119" s="22"/>
      <c r="O119" s="22"/>
      <c r="V119" s="3" t="e">
        <f>#REF!</f>
        <v>#REF!</v>
      </c>
    </row>
    <row r="120" spans="1:22" ht="16.5">
      <c r="A120" s="9" t="s">
        <v>55</v>
      </c>
      <c r="B120" s="10" t="s">
        <v>9</v>
      </c>
      <c r="C120" s="68">
        <v>0</v>
      </c>
      <c r="D120" s="62"/>
      <c r="E120" s="68">
        <v>0</v>
      </c>
      <c r="F120" s="56"/>
      <c r="G120" s="68">
        <f t="shared" si="10"/>
        <v>0</v>
      </c>
      <c r="H120" s="68">
        <f t="shared" si="11"/>
        <v>0</v>
      </c>
      <c r="I120" s="64"/>
      <c r="J120" s="78"/>
      <c r="K120" s="35"/>
      <c r="L120" s="35"/>
      <c r="M120" s="35"/>
      <c r="N120" s="22"/>
      <c r="O120" s="22"/>
      <c r="V120" s="3" t="e">
        <f>#REF!</f>
        <v>#REF!</v>
      </c>
    </row>
    <row r="121" spans="1:22" ht="31.5" customHeight="1">
      <c r="A121" s="7">
        <v>2</v>
      </c>
      <c r="B121" s="8" t="s">
        <v>25</v>
      </c>
      <c r="C121" s="80">
        <f>SUM(C122:C134)</f>
        <v>765533720</v>
      </c>
      <c r="D121" s="80">
        <f>SUM(D122:D134)</f>
        <v>16000000</v>
      </c>
      <c r="E121" s="80">
        <f>SUM(E122:E134)</f>
        <v>220092300</v>
      </c>
      <c r="F121" s="80"/>
      <c r="G121" s="80">
        <f t="shared" si="10"/>
        <v>-545441420</v>
      </c>
      <c r="H121" s="80">
        <f t="shared" si="11"/>
        <v>220092300</v>
      </c>
      <c r="I121" s="80">
        <f>SUM(I122:I134)</f>
        <v>16000000</v>
      </c>
      <c r="J121" s="77"/>
      <c r="K121" s="22"/>
      <c r="L121" s="22"/>
      <c r="M121" s="22"/>
      <c r="N121" s="22"/>
      <c r="O121" s="22"/>
      <c r="V121" s="3" t="e">
        <f>#REF!</f>
        <v>#REF!</v>
      </c>
    </row>
    <row r="122" spans="1:22" ht="42" customHeight="1">
      <c r="A122" s="9" t="s">
        <v>41</v>
      </c>
      <c r="B122" s="10" t="s">
        <v>3</v>
      </c>
      <c r="C122" s="68">
        <v>393420250</v>
      </c>
      <c r="D122" s="68">
        <v>16000000</v>
      </c>
      <c r="E122" s="68">
        <v>0</v>
      </c>
      <c r="F122" s="68"/>
      <c r="G122" s="68">
        <f t="shared" si="10"/>
        <v>-393420250</v>
      </c>
      <c r="H122" s="68">
        <f t="shared" si="11"/>
        <v>0</v>
      </c>
      <c r="I122" s="68">
        <v>16000000</v>
      </c>
      <c r="J122" s="77" t="s">
        <v>104</v>
      </c>
      <c r="K122" s="34"/>
      <c r="L122" s="34"/>
      <c r="M122" s="34"/>
      <c r="N122" s="22"/>
      <c r="O122" s="22"/>
      <c r="V122" s="3" t="e">
        <f>#REF!</f>
        <v>#REF!</v>
      </c>
    </row>
    <row r="123" spans="1:22" ht="31.5">
      <c r="A123" s="5" t="s">
        <v>42</v>
      </c>
      <c r="B123" s="11" t="s">
        <v>13</v>
      </c>
      <c r="C123" s="68">
        <v>17188700</v>
      </c>
      <c r="D123" s="59"/>
      <c r="E123" s="68">
        <v>17188700</v>
      </c>
      <c r="F123" s="68"/>
      <c r="G123" s="68">
        <f t="shared" si="10"/>
        <v>0</v>
      </c>
      <c r="H123" s="68">
        <f t="shared" si="11"/>
        <v>17188700</v>
      </c>
      <c r="I123" s="60"/>
      <c r="J123" s="76"/>
      <c r="K123" s="34"/>
      <c r="L123" s="34"/>
      <c r="M123" s="34"/>
      <c r="N123" s="22"/>
      <c r="O123" s="22"/>
      <c r="V123" s="3" t="e">
        <f>#REF!</f>
        <v>#REF!</v>
      </c>
    </row>
    <row r="124" spans="1:22" ht="16.5">
      <c r="A124" s="9" t="s">
        <v>44</v>
      </c>
      <c r="B124" s="10" t="s">
        <v>17</v>
      </c>
      <c r="C124" s="68">
        <v>48785000</v>
      </c>
      <c r="D124" s="62"/>
      <c r="E124" s="68">
        <v>48785000</v>
      </c>
      <c r="F124" s="68"/>
      <c r="G124" s="68">
        <f t="shared" si="10"/>
        <v>0</v>
      </c>
      <c r="H124" s="68">
        <f t="shared" si="11"/>
        <v>48785000</v>
      </c>
      <c r="I124" s="60"/>
      <c r="J124" s="76"/>
      <c r="K124" s="32"/>
      <c r="L124" s="32"/>
      <c r="M124" s="32"/>
      <c r="N124" s="22"/>
      <c r="O124" s="22"/>
      <c r="Q124" s="3">
        <v>0</v>
      </c>
      <c r="V124" s="3" t="e">
        <f>#REF!</f>
        <v>#REF!</v>
      </c>
    </row>
    <row r="125" spans="1:22" ht="16.5">
      <c r="A125" s="5" t="s">
        <v>45</v>
      </c>
      <c r="B125" s="10" t="s">
        <v>4</v>
      </c>
      <c r="C125" s="68">
        <v>76199100</v>
      </c>
      <c r="D125" s="62"/>
      <c r="E125" s="68">
        <v>76199100</v>
      </c>
      <c r="F125" s="68"/>
      <c r="G125" s="68">
        <f t="shared" si="10"/>
        <v>0</v>
      </c>
      <c r="H125" s="68">
        <f t="shared" si="11"/>
        <v>76199100</v>
      </c>
      <c r="I125" s="60"/>
      <c r="J125" s="76"/>
      <c r="K125" s="32"/>
      <c r="L125" s="32"/>
      <c r="M125" s="32"/>
      <c r="N125" s="22"/>
      <c r="O125" s="22"/>
      <c r="V125" s="3" t="e">
        <f>#REF!</f>
        <v>#REF!</v>
      </c>
    </row>
    <row r="126" spans="1:22" ht="16.5">
      <c r="A126" s="9" t="s">
        <v>46</v>
      </c>
      <c r="B126" s="10" t="s">
        <v>14</v>
      </c>
      <c r="C126" s="68">
        <v>0</v>
      </c>
      <c r="D126" s="62"/>
      <c r="E126" s="68">
        <v>0</v>
      </c>
      <c r="F126" s="68"/>
      <c r="G126" s="68">
        <f t="shared" si="10"/>
        <v>0</v>
      </c>
      <c r="H126" s="68">
        <f t="shared" si="11"/>
        <v>0</v>
      </c>
      <c r="I126" s="60"/>
      <c r="J126" s="76"/>
      <c r="K126" s="32"/>
      <c r="L126" s="32"/>
      <c r="M126" s="32"/>
      <c r="N126" s="22"/>
      <c r="O126" s="22"/>
      <c r="V126" s="3" t="e">
        <f>#REF!</f>
        <v>#REF!</v>
      </c>
    </row>
    <row r="127" spans="1:22" ht="16.5">
      <c r="A127" s="5" t="s">
        <v>47</v>
      </c>
      <c r="B127" s="10" t="s">
        <v>11</v>
      </c>
      <c r="C127" s="68">
        <v>0</v>
      </c>
      <c r="D127" s="62"/>
      <c r="E127" s="68">
        <v>0</v>
      </c>
      <c r="F127" s="68"/>
      <c r="G127" s="68">
        <f t="shared" si="10"/>
        <v>0</v>
      </c>
      <c r="H127" s="68">
        <f t="shared" si="11"/>
        <v>0</v>
      </c>
      <c r="I127" s="60"/>
      <c r="J127" s="76"/>
      <c r="K127" s="32"/>
      <c r="L127" s="32"/>
      <c r="M127" s="32"/>
      <c r="N127" s="22"/>
      <c r="O127" s="22"/>
      <c r="V127" s="3" t="e">
        <f>#REF!</f>
        <v>#REF!</v>
      </c>
    </row>
    <row r="128" spans="1:22" ht="16.5">
      <c r="A128" s="9" t="s">
        <v>48</v>
      </c>
      <c r="B128" s="10" t="s">
        <v>5</v>
      </c>
      <c r="C128" s="68">
        <v>0</v>
      </c>
      <c r="D128" s="62"/>
      <c r="E128" s="68">
        <v>0</v>
      </c>
      <c r="F128" s="68"/>
      <c r="G128" s="68">
        <f t="shared" si="10"/>
        <v>0</v>
      </c>
      <c r="H128" s="68">
        <f t="shared" si="11"/>
        <v>0</v>
      </c>
      <c r="I128" s="60"/>
      <c r="J128" s="76"/>
      <c r="K128" s="32"/>
      <c r="L128" s="32"/>
      <c r="M128" s="32"/>
      <c r="N128" s="22"/>
      <c r="O128" s="22"/>
      <c r="V128" s="3" t="e">
        <f>#REF!</f>
        <v>#REF!</v>
      </c>
    </row>
    <row r="129" spans="1:22" ht="30">
      <c r="A129" s="5" t="s">
        <v>49</v>
      </c>
      <c r="B129" s="10" t="s">
        <v>6</v>
      </c>
      <c r="C129" s="68">
        <v>142790000</v>
      </c>
      <c r="D129" s="62"/>
      <c r="E129" s="68">
        <v>0</v>
      </c>
      <c r="F129" s="68"/>
      <c r="G129" s="68">
        <f t="shared" si="10"/>
        <v>-142790000</v>
      </c>
      <c r="H129" s="68">
        <f t="shared" si="11"/>
        <v>0</v>
      </c>
      <c r="I129" s="60"/>
      <c r="J129" s="76" t="s">
        <v>104</v>
      </c>
      <c r="K129" s="32"/>
      <c r="L129" s="32"/>
      <c r="M129" s="32"/>
      <c r="N129" s="22"/>
      <c r="O129" s="22"/>
      <c r="V129" s="3" t="e">
        <f>#REF!</f>
        <v>#REF!</v>
      </c>
    </row>
    <row r="130" spans="1:22" ht="16.5">
      <c r="A130" s="9" t="s">
        <v>50</v>
      </c>
      <c r="B130" s="10" t="s">
        <v>15</v>
      </c>
      <c r="C130" s="68">
        <v>30537500</v>
      </c>
      <c r="D130" s="62"/>
      <c r="E130" s="68">
        <v>30537500</v>
      </c>
      <c r="F130" s="68"/>
      <c r="G130" s="68">
        <f t="shared" si="10"/>
        <v>0</v>
      </c>
      <c r="H130" s="68">
        <f t="shared" si="11"/>
        <v>30537500</v>
      </c>
      <c r="I130" s="60"/>
      <c r="J130" s="76"/>
      <c r="K130" s="32"/>
      <c r="L130" s="32"/>
      <c r="M130" s="32"/>
      <c r="N130" s="22"/>
      <c r="O130" s="22"/>
      <c r="V130" s="3" t="e">
        <f>#REF!</f>
        <v>#REF!</v>
      </c>
    </row>
    <row r="131" spans="1:22" ht="30">
      <c r="A131" s="5" t="s">
        <v>51</v>
      </c>
      <c r="B131" s="10" t="s">
        <v>7</v>
      </c>
      <c r="C131" s="68">
        <v>9231170</v>
      </c>
      <c r="D131" s="62"/>
      <c r="E131" s="68">
        <v>0</v>
      </c>
      <c r="F131" s="68"/>
      <c r="G131" s="68">
        <f t="shared" si="10"/>
        <v>-9231170</v>
      </c>
      <c r="H131" s="68">
        <f t="shared" si="11"/>
        <v>0</v>
      </c>
      <c r="I131" s="60"/>
      <c r="J131" s="76" t="s">
        <v>104</v>
      </c>
      <c r="K131" s="32"/>
      <c r="L131" s="32"/>
      <c r="M131" s="32"/>
      <c r="N131" s="22"/>
      <c r="O131" s="22"/>
      <c r="V131" s="3" t="e">
        <f>#REF!</f>
        <v>#REF!</v>
      </c>
    </row>
    <row r="132" spans="1:22" ht="16.5">
      <c r="A132" s="9" t="s">
        <v>52</v>
      </c>
      <c r="B132" s="10" t="s">
        <v>8</v>
      </c>
      <c r="C132" s="68">
        <v>3425000</v>
      </c>
      <c r="D132" s="62"/>
      <c r="E132" s="68">
        <v>3425000</v>
      </c>
      <c r="F132" s="68"/>
      <c r="G132" s="68">
        <f t="shared" si="10"/>
        <v>0</v>
      </c>
      <c r="H132" s="68">
        <f t="shared" si="11"/>
        <v>3425000</v>
      </c>
      <c r="I132" s="60"/>
      <c r="J132" s="76"/>
      <c r="K132" s="32"/>
      <c r="L132" s="32"/>
      <c r="M132" s="32"/>
      <c r="N132" s="22"/>
      <c r="O132" s="22"/>
      <c r="V132" s="3" t="e">
        <f>#REF!</f>
        <v>#REF!</v>
      </c>
    </row>
    <row r="133" spans="1:22" ht="16.5">
      <c r="A133" s="5" t="s">
        <v>53</v>
      </c>
      <c r="B133" s="10" t="s">
        <v>18</v>
      </c>
      <c r="C133" s="68">
        <v>43957000</v>
      </c>
      <c r="D133" s="62"/>
      <c r="E133" s="68">
        <v>43957000</v>
      </c>
      <c r="F133" s="68"/>
      <c r="G133" s="68">
        <f t="shared" si="10"/>
        <v>0</v>
      </c>
      <c r="H133" s="68">
        <f t="shared" si="11"/>
        <v>43957000</v>
      </c>
      <c r="I133" s="60"/>
      <c r="J133" s="76"/>
      <c r="K133" s="32"/>
      <c r="L133" s="32"/>
      <c r="M133" s="32"/>
      <c r="N133" s="22"/>
      <c r="O133" s="22"/>
      <c r="V133" s="3" t="e">
        <f>#REF!</f>
        <v>#REF!</v>
      </c>
    </row>
    <row r="134" spans="1:22" ht="16.5">
      <c r="A134" s="9" t="s">
        <v>54</v>
      </c>
      <c r="B134" s="11" t="s">
        <v>9</v>
      </c>
      <c r="C134" s="68">
        <v>0</v>
      </c>
      <c r="D134" s="59"/>
      <c r="E134" s="68">
        <v>0</v>
      </c>
      <c r="F134" s="68"/>
      <c r="G134" s="68">
        <f t="shared" si="10"/>
        <v>0</v>
      </c>
      <c r="H134" s="68">
        <f t="shared" si="11"/>
        <v>0</v>
      </c>
      <c r="I134" s="60"/>
      <c r="J134" s="76"/>
      <c r="K134" s="32"/>
      <c r="L134" s="32"/>
      <c r="M134" s="32"/>
      <c r="N134" s="22"/>
      <c r="O134" s="22"/>
      <c r="V134" s="3" t="e">
        <f>#REF!</f>
        <v>#REF!</v>
      </c>
    </row>
    <row r="136" spans="2:15" ht="30" customHeight="1">
      <c r="B136" s="96" t="s">
        <v>109</v>
      </c>
      <c r="C136" s="96"/>
      <c r="D136" s="96"/>
      <c r="E136" s="96"/>
      <c r="F136" s="96"/>
      <c r="G136" s="96"/>
      <c r="H136" s="96"/>
      <c r="I136" s="97"/>
      <c r="J136" s="71"/>
      <c r="K136" s="25"/>
      <c r="L136" s="25"/>
      <c r="M136" s="25"/>
      <c r="N136" s="14"/>
      <c r="O136" s="25"/>
    </row>
  </sheetData>
  <sheetProtection/>
  <mergeCells count="19">
    <mergeCell ref="J32:J33"/>
    <mergeCell ref="B136:I136"/>
    <mergeCell ref="A1:B1"/>
    <mergeCell ref="A7:A8"/>
    <mergeCell ref="B7:B8"/>
    <mergeCell ref="H7:I7"/>
    <mergeCell ref="A2:J2"/>
    <mergeCell ref="J57:J61"/>
    <mergeCell ref="H6:J6"/>
    <mergeCell ref="J65:J66"/>
    <mergeCell ref="J109:J110"/>
    <mergeCell ref="A3:J3"/>
    <mergeCell ref="A4:J4"/>
    <mergeCell ref="A5:J5"/>
    <mergeCell ref="C7:D7"/>
    <mergeCell ref="G7:G8"/>
    <mergeCell ref="J7:J8"/>
    <mergeCell ref="J15:J17"/>
    <mergeCell ref="J20:J23"/>
  </mergeCells>
  <printOptions/>
  <pageMargins left="0.31" right="0.29" top="0.49" bottom="0.49"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Lê Anh Hùng</dc:creator>
  <cp:keywords/>
  <dc:description/>
  <cp:lastModifiedBy>DELL</cp:lastModifiedBy>
  <cp:lastPrinted>2024-06-17T10:37:59Z</cp:lastPrinted>
  <dcterms:created xsi:type="dcterms:W3CDTF">2017-06-04T02:15:31Z</dcterms:created>
  <dcterms:modified xsi:type="dcterms:W3CDTF">2024-06-18T01:13:37Z</dcterms:modified>
  <cp:category/>
  <cp:version/>
  <cp:contentType/>
  <cp:contentStatus/>
</cp:coreProperties>
</file>